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F:\Encommon\RESJ\Engineering Equity Team\Equity Breakout Groups\Assessment Equity\"/>
    </mc:Choice>
  </mc:AlternateContent>
  <bookViews>
    <workbookView xWindow="0" yWindow="90" windowWidth="28755" windowHeight="12585"/>
  </bookViews>
  <sheets>
    <sheet name="Assessment Payment Calculator" sheetId="2" r:id="rId1"/>
    <sheet name="modified support" sheetId="3" state="hidden" r:id="rId2"/>
  </sheets>
  <calcPr calcId="162913"/>
</workbook>
</file>

<file path=xl/calcChain.xml><?xml version="1.0" encoding="utf-8"?>
<calcChain xmlns="http://schemas.openxmlformats.org/spreadsheetml/2006/main">
  <c r="F30" i="2" l="1"/>
  <c r="F24" i="2" l="1"/>
  <c r="F26" i="2"/>
  <c r="F21" i="2"/>
  <c r="F23" i="2"/>
  <c r="F25" i="2"/>
  <c r="F20" i="2"/>
  <c r="F22" i="2"/>
  <c r="B26" i="2"/>
  <c r="B23" i="2"/>
  <c r="B20" i="2"/>
  <c r="B25" i="2"/>
  <c r="B24" i="2"/>
  <c r="B21" i="2"/>
  <c r="E12" i="2"/>
  <c r="B22" i="2"/>
  <c r="B13" i="2" l="1"/>
  <c r="B14" i="2" s="1"/>
  <c r="B15" i="2" s="1"/>
  <c r="B16" i="2" s="1"/>
  <c r="B17" i="2" s="1"/>
  <c r="B18" i="2" s="1"/>
  <c r="B19" i="2" s="1"/>
  <c r="C12" i="2"/>
  <c r="D12" i="2" s="1"/>
  <c r="F12" i="2" s="1"/>
  <c r="C13" i="2" l="1"/>
  <c r="E13" i="2" s="1"/>
  <c r="D13" i="2" l="1"/>
  <c r="F13" i="2" s="1"/>
  <c r="C14" i="2" l="1"/>
  <c r="E14" i="2" s="1"/>
  <c r="D14" i="2" l="1"/>
  <c r="F14" i="2" l="1"/>
  <c r="C15" i="2" s="1"/>
  <c r="E15" i="2" l="1"/>
  <c r="D15" i="2"/>
  <c r="F15" i="2" l="1"/>
  <c r="C16" i="2" s="1"/>
  <c r="E16" i="2" s="1"/>
  <c r="D16" i="2" l="1"/>
  <c r="F16" i="2"/>
  <c r="C17" i="2" s="1"/>
  <c r="E17" i="2" l="1"/>
  <c r="D17" i="2"/>
  <c r="F17" i="2" l="1"/>
  <c r="C18" i="2" s="1"/>
  <c r="E18" i="2" l="1"/>
  <c r="D18" i="2"/>
  <c r="F18" i="2" l="1"/>
  <c r="C19" i="2" s="1"/>
  <c r="C20" i="2"/>
  <c r="E20" i="2" s="1"/>
  <c r="E19" i="2" l="1"/>
  <c r="D19" i="2"/>
  <c r="D20" i="2"/>
  <c r="F19" i="2" l="1"/>
  <c r="C21" i="2"/>
  <c r="E21" i="2" s="1"/>
  <c r="D21" i="2" l="1"/>
  <c r="C22" i="2" l="1"/>
  <c r="E22" i="2" s="1"/>
  <c r="D22" i="2" l="1"/>
  <c r="C23" i="2" l="1"/>
  <c r="E23" i="2" s="1"/>
  <c r="D23" i="2" l="1"/>
  <c r="C24" i="2" l="1"/>
  <c r="E24" i="2" s="1"/>
  <c r="D24" i="2" l="1"/>
  <c r="C25" i="2" l="1"/>
  <c r="E25" i="2" s="1"/>
  <c r="D25" i="2" l="1"/>
  <c r="C26" i="2" s="1"/>
  <c r="E26" i="2" s="1"/>
  <c r="E28" i="2" s="1"/>
  <c r="D26" i="2" l="1"/>
  <c r="D28" i="2" s="1"/>
  <c r="F28" i="2" l="1"/>
  <c r="F31" i="2" s="1"/>
</calcChain>
</file>

<file path=xl/sharedStrings.xml><?xml version="1.0" encoding="utf-8"?>
<sst xmlns="http://schemas.openxmlformats.org/spreadsheetml/2006/main" count="29" uniqueCount="28">
  <si>
    <t>Assessment =</t>
  </si>
  <si>
    <t xml:space="preserve">  Total</t>
  </si>
  <si>
    <t>Remaining Principle</t>
  </si>
  <si>
    <t>Interest Payment</t>
  </si>
  <si>
    <t>Total Payment</t>
  </si>
  <si>
    <t>Principle Payment</t>
  </si>
  <si>
    <t>Number of Years =</t>
  </si>
  <si>
    <t xml:space="preserve">Average Payment = </t>
  </si>
  <si>
    <t>Year</t>
  </si>
  <si>
    <t>Payback</t>
  </si>
  <si>
    <t>Annual Assessment Payment Calculator</t>
  </si>
  <si>
    <t>Instructions:</t>
  </si>
  <si>
    <t>Key</t>
  </si>
  <si>
    <r>
      <rPr>
        <b/>
        <sz val="11"/>
        <color theme="1"/>
        <rFont val="Calibri"/>
        <family val="2"/>
        <scheme val="minor"/>
      </rPr>
      <t>Interest Rate</t>
    </r>
    <r>
      <rPr>
        <sz val="11"/>
        <color theme="1"/>
        <rFont val="Calibri"/>
        <family val="2"/>
        <scheme val="minor"/>
      </rPr>
      <t xml:space="preserve"> is set each year. See the letter from finance included in the mailing from when the Common Council approved the project and assessments.</t>
    </r>
  </si>
  <si>
    <r>
      <rPr>
        <b/>
        <sz val="11"/>
        <color theme="1"/>
        <rFont val="Calibri"/>
        <family val="2"/>
        <scheme val="minor"/>
      </rPr>
      <t>Assessment</t>
    </r>
    <r>
      <rPr>
        <sz val="11"/>
        <color theme="1"/>
        <rFont val="Calibri"/>
        <family val="2"/>
        <scheme val="minor"/>
      </rPr>
      <t xml:space="preserve"> refers to the amount a property is being assessed for. This can be found in the individualized breakdown mailed to each property owner, or in the full schedule of assessments posted to the relevant project page.</t>
    </r>
  </si>
  <si>
    <r>
      <rPr>
        <b/>
        <sz val="11"/>
        <color theme="1"/>
        <rFont val="Calibri"/>
        <family val="2"/>
        <scheme val="minor"/>
      </rPr>
      <t>Number of Years/Payback Period</t>
    </r>
    <r>
      <rPr>
        <sz val="11"/>
        <color theme="1"/>
        <rFont val="Calibri"/>
        <family val="2"/>
        <scheme val="minor"/>
      </rPr>
      <t xml:space="preserve"> is how many years given for the assessment to be paid back over. This is usually 8 years unless assessments are exceptionally large or the alder specifically requests it.</t>
    </r>
  </si>
  <si>
    <t>Payback period =</t>
  </si>
  <si>
    <t>8 years</t>
  </si>
  <si>
    <t>15 years</t>
  </si>
  <si>
    <t>See Key for details</t>
  </si>
  <si>
    <r>
      <rPr>
        <b/>
        <sz val="11"/>
        <color theme="1"/>
        <rFont val="Calibri"/>
        <family val="2"/>
        <scheme val="minor"/>
      </rPr>
      <t>Remaining Principal</t>
    </r>
    <r>
      <rPr>
        <sz val="11"/>
        <color theme="1"/>
        <rFont val="Calibri"/>
        <family val="2"/>
        <scheme val="minor"/>
      </rPr>
      <t xml:space="preserve"> is the unpaid balance of the assessment.</t>
    </r>
  </si>
  <si>
    <r>
      <rPr>
        <b/>
        <sz val="11"/>
        <color theme="1"/>
        <rFont val="Calibri"/>
        <family val="2"/>
        <scheme val="minor"/>
      </rPr>
      <t>Interest Payment</t>
    </r>
    <r>
      <rPr>
        <sz val="11"/>
        <color theme="1"/>
        <rFont val="Calibri"/>
        <family val="2"/>
        <scheme val="minor"/>
      </rPr>
      <t xml:space="preserve"> is based on the Remaining Principal balance.</t>
    </r>
  </si>
  <si>
    <r>
      <rPr>
        <b/>
        <sz val="11"/>
        <color theme="1"/>
        <rFont val="Calibri"/>
        <family val="2"/>
        <scheme val="minor"/>
      </rPr>
      <t>Principal Payment</t>
    </r>
    <r>
      <rPr>
        <sz val="11"/>
        <color theme="1"/>
        <rFont val="Calibri"/>
        <family val="2"/>
        <scheme val="minor"/>
      </rPr>
      <t xml:space="preserve"> is based on the Assessment total and the payback period.</t>
    </r>
  </si>
  <si>
    <r>
      <rPr>
        <b/>
        <sz val="11"/>
        <color theme="1"/>
        <rFont val="Calibri"/>
        <family val="2"/>
        <scheme val="minor"/>
      </rPr>
      <t>Total Payment</t>
    </r>
    <r>
      <rPr>
        <sz val="11"/>
        <color theme="1"/>
        <rFont val="Calibri"/>
        <family val="2"/>
        <scheme val="minor"/>
      </rPr>
      <t xml:space="preserve"> is the annual payment that is due each year.</t>
    </r>
  </si>
  <si>
    <t>Enter interest rate, assessment amount, and select payback period.</t>
  </si>
  <si>
    <t>NOTE: This calculator assumes all payments are made through the property tax roll.</t>
  </si>
  <si>
    <t>See Special Assessments website for more details</t>
  </si>
  <si>
    <t>Interest Rate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</si>
</sst>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
  </numFmts>
  <fonts count="5" x14ac:knownFonts="1">
    <font>
      <sz val="11"/>
      <color theme="1"/>
      <name val="Calibri"/>
      <family val="2"/>
      <scheme val="minor"/>
    </font>
    <font>
      <b/>
      <sz val="11"/>
      <color theme="1"/>
      <name val="Calibri"/>
      <family val="2"/>
      <scheme val="minor"/>
    </font>
    <font>
      <b/>
      <u/>
      <sz val="11"/>
      <color theme="1"/>
      <name val="Calibri"/>
      <family val="2"/>
      <scheme val="minor"/>
    </font>
    <font>
      <b/>
      <sz val="14"/>
      <color theme="1"/>
      <name val="Calibri"/>
      <family val="2"/>
      <scheme val="minor"/>
    </font>
    <font>
      <u/>
      <sz val="11"/>
      <color theme="10"/>
      <name val="Calibri"/>
      <family val="2"/>
      <scheme val="minor"/>
    </font>
  </fonts>
  <fills count="3">
    <fill>
      <patternFill patternType="none"/>
    </fill>
    <fill>
      <patternFill patternType="gray125"/>
    </fill>
    <fill>
      <patternFill patternType="solid">
        <fgColor rgb="FFFFFF00"/>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4" fillId="0" borderId="0" applyNumberFormat="0" applyFill="0" applyBorder="0" applyAlignment="0" applyProtection="0"/>
  </cellStyleXfs>
  <cellXfs count="30">
    <xf numFmtId="0" fontId="0" fillId="0" borderId="0" xfId="0"/>
    <xf numFmtId="0" fontId="0" fillId="0" borderId="0" xfId="0" applyBorder="1"/>
    <xf numFmtId="0" fontId="1" fillId="0" borderId="0" xfId="0" applyFont="1" applyBorder="1"/>
    <xf numFmtId="164" fontId="0" fillId="0" borderId="0" xfId="0" applyNumberFormat="1" applyBorder="1"/>
    <xf numFmtId="164" fontId="0" fillId="0" borderId="0" xfId="0" applyNumberFormat="1" applyBorder="1" applyAlignment="1">
      <alignment horizontal="center" wrapText="1"/>
    </xf>
    <xf numFmtId="164" fontId="0" fillId="2" borderId="0" xfId="0" applyNumberFormat="1" applyFill="1" applyBorder="1" applyProtection="1">
      <protection locked="0"/>
    </xf>
    <xf numFmtId="164" fontId="0" fillId="0" borderId="0" xfId="0" applyNumberFormat="1" applyBorder="1" applyAlignment="1">
      <alignment horizontal="right"/>
    </xf>
    <xf numFmtId="0" fontId="2" fillId="0" borderId="0" xfId="0" applyFont="1"/>
    <xf numFmtId="0" fontId="0" fillId="2" borderId="0" xfId="0" applyNumberFormat="1" applyFill="1" applyBorder="1" applyAlignment="1" applyProtection="1">
      <alignment horizontal="right"/>
      <protection locked="0"/>
    </xf>
    <xf numFmtId="0" fontId="0" fillId="0" borderId="4" xfId="0" applyBorder="1"/>
    <xf numFmtId="164" fontId="0" fillId="0" borderId="5" xfId="0" applyNumberFormat="1" applyBorder="1"/>
    <xf numFmtId="0" fontId="0" fillId="0" borderId="4" xfId="0" applyBorder="1" applyAlignment="1">
      <alignment horizontal="right" wrapText="1"/>
    </xf>
    <xf numFmtId="164" fontId="0" fillId="0" borderId="5" xfId="0" applyNumberFormat="1" applyBorder="1" applyAlignment="1">
      <alignment horizontal="center" wrapText="1"/>
    </xf>
    <xf numFmtId="0" fontId="0" fillId="0" borderId="5" xfId="0" applyNumberFormat="1" applyBorder="1"/>
    <xf numFmtId="0" fontId="0" fillId="0" borderId="6" xfId="0" applyBorder="1"/>
    <xf numFmtId="0" fontId="0" fillId="0" borderId="7" xfId="0" applyBorder="1"/>
    <xf numFmtId="0" fontId="0" fillId="0" borderId="8" xfId="0" applyBorder="1"/>
    <xf numFmtId="0" fontId="2" fillId="0" borderId="0" xfId="0" applyFont="1" applyBorder="1"/>
    <xf numFmtId="10" fontId="0" fillId="2" borderId="2" xfId="0" applyNumberFormat="1" applyFill="1" applyBorder="1" applyProtection="1">
      <protection locked="0"/>
    </xf>
    <xf numFmtId="0" fontId="3" fillId="0" borderId="0" xfId="0" applyFont="1" applyBorder="1"/>
    <xf numFmtId="0" fontId="4" fillId="0" borderId="0" xfId="1"/>
    <xf numFmtId="0" fontId="0" fillId="0" borderId="1" xfId="0" applyBorder="1" applyAlignment="1">
      <alignment horizontal="right"/>
    </xf>
    <xf numFmtId="0" fontId="0" fillId="0" borderId="4" xfId="0" applyBorder="1" applyAlignment="1">
      <alignment horizontal="right"/>
    </xf>
    <xf numFmtId="0" fontId="0" fillId="0" borderId="0" xfId="0" applyBorder="1" applyAlignment="1">
      <alignment horizontal="left"/>
    </xf>
    <xf numFmtId="164" fontId="0" fillId="0" borderId="5" xfId="0" applyNumberFormat="1" applyFill="1" applyBorder="1" applyProtection="1">
      <protection locked="0"/>
    </xf>
    <xf numFmtId="0" fontId="0" fillId="0" borderId="0" xfId="0" applyAlignment="1">
      <alignment horizontal="left" wrapText="1"/>
    </xf>
    <xf numFmtId="164" fontId="0" fillId="0" borderId="2" xfId="0" applyNumberFormat="1" applyBorder="1" applyAlignment="1">
      <alignment horizontal="center" vertical="center"/>
    </xf>
    <xf numFmtId="164" fontId="0" fillId="0" borderId="3" xfId="0" applyNumberFormat="1" applyBorder="1" applyAlignment="1">
      <alignment horizontal="center" vertical="center"/>
    </xf>
    <xf numFmtId="164" fontId="0" fillId="0" borderId="0" xfId="0" applyNumberFormat="1" applyBorder="1" applyAlignment="1">
      <alignment horizontal="center" vertical="center"/>
    </xf>
    <xf numFmtId="164" fontId="0" fillId="0" borderId="5" xfId="0" applyNumberFormat="1" applyBorder="1" applyAlignment="1">
      <alignment horizontal="center" vertical="center"/>
    </xf>
  </cellXfs>
  <cellStyles count="2">
    <cellStyle name="Hyperlink" xfId="1" builtinId="8"/>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Special%20Assessment%20Copy.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H43"/>
  <sheetViews>
    <sheetView tabSelected="1" zoomScaleNormal="100" workbookViewId="0">
      <selection activeCell="H9" sqref="H9"/>
    </sheetView>
  </sheetViews>
  <sheetFormatPr defaultRowHeight="15" x14ac:dyDescent="0.25"/>
  <cols>
    <col min="1" max="1" width="1.7109375" customWidth="1"/>
    <col min="2" max="2" width="17.42578125" bestFit="1" customWidth="1"/>
    <col min="3" max="6" width="11" customWidth="1"/>
  </cols>
  <sheetData>
    <row r="1" spans="1:6" x14ac:dyDescent="0.25">
      <c r="B1" s="1"/>
      <c r="C1" s="1"/>
      <c r="D1" s="1"/>
      <c r="E1" s="1"/>
      <c r="F1" s="1"/>
    </row>
    <row r="2" spans="1:6" ht="18.75" x14ac:dyDescent="0.3">
      <c r="B2" s="19" t="s">
        <v>10</v>
      </c>
      <c r="C2" s="1"/>
      <c r="D2" s="1"/>
      <c r="E2" s="2"/>
      <c r="F2" s="1"/>
    </row>
    <row r="3" spans="1:6" x14ac:dyDescent="0.25">
      <c r="B3" s="1"/>
      <c r="C3" s="1"/>
      <c r="D3" s="1"/>
      <c r="E3" s="2"/>
      <c r="F3" s="1"/>
    </row>
    <row r="4" spans="1:6" x14ac:dyDescent="0.25">
      <c r="B4" s="17" t="s">
        <v>11</v>
      </c>
      <c r="C4" s="1"/>
      <c r="D4" s="1"/>
      <c r="E4" s="2"/>
      <c r="F4" s="1"/>
    </row>
    <row r="5" spans="1:6" x14ac:dyDescent="0.25">
      <c r="B5" s="23" t="s">
        <v>24</v>
      </c>
      <c r="C5" s="23"/>
      <c r="D5" s="23"/>
      <c r="E5" s="23"/>
      <c r="F5" s="23"/>
    </row>
    <row r="6" spans="1:6" ht="15.75" thickBot="1" x14ac:dyDescent="0.3">
      <c r="B6" s="23"/>
      <c r="C6" s="23"/>
      <c r="D6" s="23"/>
      <c r="E6" s="23"/>
      <c r="F6" s="23"/>
    </row>
    <row r="7" spans="1:6" x14ac:dyDescent="0.25">
      <c r="A7" s="1"/>
      <c r="B7" s="21" t="s">
        <v>27</v>
      </c>
      <c r="C7" s="18">
        <v>0.02</v>
      </c>
      <c r="D7" s="26" t="s">
        <v>19</v>
      </c>
      <c r="E7" s="26"/>
      <c r="F7" s="27"/>
    </row>
    <row r="8" spans="1:6" x14ac:dyDescent="0.25">
      <c r="B8" s="22" t="s">
        <v>0</v>
      </c>
      <c r="C8" s="5">
        <v>0</v>
      </c>
      <c r="D8" s="28"/>
      <c r="E8" s="28"/>
      <c r="F8" s="29"/>
    </row>
    <row r="9" spans="1:6" x14ac:dyDescent="0.25">
      <c r="B9" s="22" t="s">
        <v>16</v>
      </c>
      <c r="C9" s="8" t="s">
        <v>17</v>
      </c>
      <c r="D9" s="28"/>
      <c r="E9" s="28"/>
      <c r="F9" s="29"/>
    </row>
    <row r="10" spans="1:6" x14ac:dyDescent="0.25">
      <c r="B10" s="9"/>
      <c r="C10" s="3"/>
      <c r="D10" s="3"/>
      <c r="E10" s="3"/>
      <c r="F10" s="10"/>
    </row>
    <row r="11" spans="1:6" ht="30" x14ac:dyDescent="0.25">
      <c r="B11" s="11" t="s">
        <v>8</v>
      </c>
      <c r="C11" s="4" t="s">
        <v>2</v>
      </c>
      <c r="D11" s="4" t="s">
        <v>3</v>
      </c>
      <c r="E11" s="4" t="s">
        <v>5</v>
      </c>
      <c r="F11" s="12" t="s">
        <v>4</v>
      </c>
    </row>
    <row r="12" spans="1:6" x14ac:dyDescent="0.25">
      <c r="B12" s="9">
        <v>1</v>
      </c>
      <c r="C12" s="3">
        <f>C8</f>
        <v>0</v>
      </c>
      <c r="D12" s="3">
        <f>C12*$C$7</f>
        <v>0</v>
      </c>
      <c r="E12" s="3">
        <f t="shared" ref="E12" si="0">$C$8/$F$30</f>
        <v>0</v>
      </c>
      <c r="F12" s="24">
        <f>E12+D12</f>
        <v>0</v>
      </c>
    </row>
    <row r="13" spans="1:6" x14ac:dyDescent="0.25">
      <c r="B13" s="9">
        <f>B12+1</f>
        <v>2</v>
      </c>
      <c r="C13" s="3">
        <f>IF(F12&gt;0,C12-(F12-D12),0)</f>
        <v>0</v>
      </c>
      <c r="D13" s="3">
        <f>C13*$C$7</f>
        <v>0</v>
      </c>
      <c r="E13" s="3">
        <f>IF(C13&lt;$C$8/$F$30,C13,$C$8/$F$30)</f>
        <v>0</v>
      </c>
      <c r="F13" s="24">
        <f t="shared" ref="F13:F19" si="1">IF(E13&lt;C13,E13+D13,D13+C13)</f>
        <v>0</v>
      </c>
    </row>
    <row r="14" spans="1:6" x14ac:dyDescent="0.25">
      <c r="B14" s="9">
        <f t="shared" ref="B14:B19" si="2">B13+1</f>
        <v>3</v>
      </c>
      <c r="C14" s="3">
        <f t="shared" ref="C14:C19" si="3">IF(F13&gt;0,C13-(F13-D13),0)</f>
        <v>0</v>
      </c>
      <c r="D14" s="3">
        <f t="shared" ref="D14:D19" si="4">C14*$C$7</f>
        <v>0</v>
      </c>
      <c r="E14" s="3">
        <f t="shared" ref="E14:E18" si="5">IF(C14&lt;$C$8/$F$30,C14,$C$8/$F$30)</f>
        <v>0</v>
      </c>
      <c r="F14" s="24">
        <f t="shared" si="1"/>
        <v>0</v>
      </c>
    </row>
    <row r="15" spans="1:6" x14ac:dyDescent="0.25">
      <c r="B15" s="9">
        <f t="shared" si="2"/>
        <v>4</v>
      </c>
      <c r="C15" s="3">
        <f t="shared" si="3"/>
        <v>0</v>
      </c>
      <c r="D15" s="3">
        <f t="shared" si="4"/>
        <v>0</v>
      </c>
      <c r="E15" s="3">
        <f t="shared" si="5"/>
        <v>0</v>
      </c>
      <c r="F15" s="24">
        <f t="shared" si="1"/>
        <v>0</v>
      </c>
    </row>
    <row r="16" spans="1:6" x14ac:dyDescent="0.25">
      <c r="B16" s="9">
        <f t="shared" si="2"/>
        <v>5</v>
      </c>
      <c r="C16" s="3">
        <f t="shared" si="3"/>
        <v>0</v>
      </c>
      <c r="D16" s="3">
        <f t="shared" si="4"/>
        <v>0</v>
      </c>
      <c r="E16" s="3">
        <f t="shared" si="5"/>
        <v>0</v>
      </c>
      <c r="F16" s="24">
        <f t="shared" si="1"/>
        <v>0</v>
      </c>
    </row>
    <row r="17" spans="2:6" x14ac:dyDescent="0.25">
      <c r="B17" s="9">
        <f t="shared" si="2"/>
        <v>6</v>
      </c>
      <c r="C17" s="3">
        <f t="shared" si="3"/>
        <v>0</v>
      </c>
      <c r="D17" s="3">
        <f t="shared" si="4"/>
        <v>0</v>
      </c>
      <c r="E17" s="3">
        <f t="shared" si="5"/>
        <v>0</v>
      </c>
      <c r="F17" s="24">
        <f t="shared" si="1"/>
        <v>0</v>
      </c>
    </row>
    <row r="18" spans="2:6" x14ac:dyDescent="0.25">
      <c r="B18" s="9">
        <f t="shared" si="2"/>
        <v>7</v>
      </c>
      <c r="C18" s="3">
        <f t="shared" si="3"/>
        <v>0</v>
      </c>
      <c r="D18" s="3">
        <f t="shared" si="4"/>
        <v>0</v>
      </c>
      <c r="E18" s="3">
        <f t="shared" si="5"/>
        <v>0</v>
      </c>
      <c r="F18" s="24">
        <f t="shared" si="1"/>
        <v>0</v>
      </c>
    </row>
    <row r="19" spans="2:6" x14ac:dyDescent="0.25">
      <c r="B19" s="9">
        <f t="shared" si="2"/>
        <v>8</v>
      </c>
      <c r="C19" s="3">
        <f t="shared" si="3"/>
        <v>0</v>
      </c>
      <c r="D19" s="3">
        <f t="shared" si="4"/>
        <v>0</v>
      </c>
      <c r="E19" s="3">
        <f>IF(C19&lt;$C$8/$F$30,C19,$C$8/$F$30)</f>
        <v>0</v>
      </c>
      <c r="F19" s="24">
        <f t="shared" si="1"/>
        <v>0</v>
      </c>
    </row>
    <row r="20" spans="2:6" x14ac:dyDescent="0.25">
      <c r="B20" s="9" t="str">
        <f>IF($F$30=15,9,"")</f>
        <v/>
      </c>
      <c r="C20" s="3" t="str">
        <f t="shared" ref="C20:C26" si="6">IF($F$30=15,IF(F19&gt;0,C19-(F19-D19),0),"")</f>
        <v/>
      </c>
      <c r="D20" s="3" t="str">
        <f t="shared" ref="D20:D26" si="7">IF($F$30=15,C20*$C$7,"")</f>
        <v/>
      </c>
      <c r="E20" s="3" t="str">
        <f>IF($F$30=15,IF(C20&lt;$C$8/$F$30,C20,$C$8/$F$30),"")</f>
        <v/>
      </c>
      <c r="F20" s="24" t="str">
        <f t="shared" ref="F20:F26" si="8">IF($F$30=15,IF(E20&lt;C20,E20+D20,D20+C20),"")</f>
        <v/>
      </c>
    </row>
    <row r="21" spans="2:6" x14ac:dyDescent="0.25">
      <c r="B21" s="9" t="str">
        <f>IF($F$30=15,10,"")</f>
        <v/>
      </c>
      <c r="C21" s="3" t="str">
        <f t="shared" si="6"/>
        <v/>
      </c>
      <c r="D21" s="3" t="str">
        <f t="shared" si="7"/>
        <v/>
      </c>
      <c r="E21" s="3" t="str">
        <f t="shared" ref="E21:E26" si="9">IF($F$30=15,IF(C21&lt;$C$8/$F$30,C21,$C$8/$F$30),"")</f>
        <v/>
      </c>
      <c r="F21" s="24" t="str">
        <f t="shared" si="8"/>
        <v/>
      </c>
    </row>
    <row r="22" spans="2:6" x14ac:dyDescent="0.25">
      <c r="B22" s="9" t="str">
        <f>IF($F$30=15,11,"")</f>
        <v/>
      </c>
      <c r="C22" s="3" t="str">
        <f t="shared" si="6"/>
        <v/>
      </c>
      <c r="D22" s="3" t="str">
        <f t="shared" si="7"/>
        <v/>
      </c>
      <c r="E22" s="3" t="str">
        <f t="shared" si="9"/>
        <v/>
      </c>
      <c r="F22" s="24" t="str">
        <f t="shared" si="8"/>
        <v/>
      </c>
    </row>
    <row r="23" spans="2:6" x14ac:dyDescent="0.25">
      <c r="B23" s="9" t="str">
        <f>IF($F$30=15,12,"")</f>
        <v/>
      </c>
      <c r="C23" s="3" t="str">
        <f t="shared" si="6"/>
        <v/>
      </c>
      <c r="D23" s="3" t="str">
        <f t="shared" si="7"/>
        <v/>
      </c>
      <c r="E23" s="3" t="str">
        <f t="shared" si="9"/>
        <v/>
      </c>
      <c r="F23" s="24" t="str">
        <f t="shared" si="8"/>
        <v/>
      </c>
    </row>
    <row r="24" spans="2:6" x14ac:dyDescent="0.25">
      <c r="B24" s="9" t="str">
        <f>IF($F$30=15,13,"")</f>
        <v/>
      </c>
      <c r="C24" s="3" t="str">
        <f t="shared" si="6"/>
        <v/>
      </c>
      <c r="D24" s="3" t="str">
        <f t="shared" si="7"/>
        <v/>
      </c>
      <c r="E24" s="3" t="str">
        <f t="shared" si="9"/>
        <v/>
      </c>
      <c r="F24" s="24" t="str">
        <f t="shared" si="8"/>
        <v/>
      </c>
    </row>
    <row r="25" spans="2:6" x14ac:dyDescent="0.25">
      <c r="B25" s="9" t="str">
        <f>IF($F$30=15,14,"")</f>
        <v/>
      </c>
      <c r="C25" s="3" t="str">
        <f t="shared" si="6"/>
        <v/>
      </c>
      <c r="D25" s="3" t="str">
        <f t="shared" si="7"/>
        <v/>
      </c>
      <c r="E25" s="3" t="str">
        <f t="shared" si="9"/>
        <v/>
      </c>
      <c r="F25" s="24" t="str">
        <f t="shared" si="8"/>
        <v/>
      </c>
    </row>
    <row r="26" spans="2:6" x14ac:dyDescent="0.25">
      <c r="B26" s="9" t="str">
        <f>IF($F$30=15,15,"")</f>
        <v/>
      </c>
      <c r="C26" s="3" t="str">
        <f t="shared" si="6"/>
        <v/>
      </c>
      <c r="D26" s="3" t="str">
        <f t="shared" si="7"/>
        <v/>
      </c>
      <c r="E26" s="3" t="str">
        <f t="shared" si="9"/>
        <v/>
      </c>
      <c r="F26" s="24" t="str">
        <f t="shared" si="8"/>
        <v/>
      </c>
    </row>
    <row r="27" spans="2:6" x14ac:dyDescent="0.25">
      <c r="B27" s="9"/>
      <c r="C27" s="3"/>
      <c r="D27" s="3"/>
      <c r="E27" s="3"/>
      <c r="F27" s="10"/>
    </row>
    <row r="28" spans="2:6" x14ac:dyDescent="0.25">
      <c r="B28" s="22" t="s">
        <v>1</v>
      </c>
      <c r="C28" s="3"/>
      <c r="D28" s="3">
        <f>SUM(D12:D26)</f>
        <v>0</v>
      </c>
      <c r="E28" s="3">
        <f>SUM(E12:E26)</f>
        <v>0</v>
      </c>
      <c r="F28" s="10">
        <f>SUM(F12:F26)</f>
        <v>0</v>
      </c>
    </row>
    <row r="29" spans="2:6" x14ac:dyDescent="0.25">
      <c r="B29" s="9"/>
      <c r="C29" s="3"/>
      <c r="D29" s="3"/>
      <c r="E29" s="3"/>
      <c r="F29" s="10"/>
    </row>
    <row r="30" spans="2:6" x14ac:dyDescent="0.25">
      <c r="B30" s="9"/>
      <c r="C30" s="3"/>
      <c r="D30" s="1"/>
      <c r="E30" s="6" t="s">
        <v>6</v>
      </c>
      <c r="F30" s="13">
        <f>IF(C9="8 years",8,15)</f>
        <v>8</v>
      </c>
    </row>
    <row r="31" spans="2:6" x14ac:dyDescent="0.25">
      <c r="B31" s="9"/>
      <c r="C31" s="3"/>
      <c r="D31" s="3"/>
      <c r="E31" s="6" t="s">
        <v>7</v>
      </c>
      <c r="F31" s="10">
        <f>F28/F30</f>
        <v>0</v>
      </c>
    </row>
    <row r="32" spans="2:6" ht="15.75" thickBot="1" x14ac:dyDescent="0.3">
      <c r="B32" s="14"/>
      <c r="C32" s="15"/>
      <c r="D32" s="15"/>
      <c r="E32" s="15"/>
      <c r="F32" s="16"/>
    </row>
    <row r="33" spans="2:8" x14ac:dyDescent="0.25">
      <c r="B33" t="s">
        <v>25</v>
      </c>
    </row>
    <row r="34" spans="2:8" x14ac:dyDescent="0.25">
      <c r="B34" s="20" t="s">
        <v>26</v>
      </c>
    </row>
    <row r="36" spans="2:8" x14ac:dyDescent="0.25">
      <c r="B36" s="7" t="s">
        <v>12</v>
      </c>
    </row>
    <row r="37" spans="2:8" ht="30" customHeight="1" x14ac:dyDescent="0.25">
      <c r="B37" s="25" t="s">
        <v>13</v>
      </c>
      <c r="C37" s="25"/>
      <c r="D37" s="25"/>
      <c r="E37" s="25"/>
      <c r="F37" s="25"/>
      <c r="G37" s="25"/>
      <c r="H37" s="25"/>
    </row>
    <row r="38" spans="2:8" ht="45" customHeight="1" x14ac:dyDescent="0.25">
      <c r="B38" s="25" t="s">
        <v>14</v>
      </c>
      <c r="C38" s="25"/>
      <c r="D38" s="25"/>
      <c r="E38" s="25"/>
      <c r="F38" s="25"/>
      <c r="G38" s="25"/>
      <c r="H38" s="25"/>
    </row>
    <row r="39" spans="2:8" ht="45" customHeight="1" x14ac:dyDescent="0.25">
      <c r="B39" s="25" t="s">
        <v>15</v>
      </c>
      <c r="C39" s="25"/>
      <c r="D39" s="25"/>
      <c r="E39" s="25"/>
      <c r="F39" s="25"/>
      <c r="G39" s="25"/>
      <c r="H39" s="25"/>
    </row>
    <row r="40" spans="2:8" x14ac:dyDescent="0.25">
      <c r="B40" s="25" t="s">
        <v>20</v>
      </c>
      <c r="C40" s="25"/>
      <c r="D40" s="25"/>
      <c r="E40" s="25"/>
      <c r="F40" s="25"/>
      <c r="G40" s="25"/>
      <c r="H40" s="25"/>
    </row>
    <row r="41" spans="2:8" x14ac:dyDescent="0.25">
      <c r="B41" s="25" t="s">
        <v>21</v>
      </c>
      <c r="C41" s="25"/>
      <c r="D41" s="25"/>
      <c r="E41" s="25"/>
      <c r="F41" s="25"/>
      <c r="G41" s="25"/>
      <c r="H41" s="25"/>
    </row>
    <row r="42" spans="2:8" x14ac:dyDescent="0.25">
      <c r="B42" s="25" t="s">
        <v>22</v>
      </c>
      <c r="C42" s="25"/>
      <c r="D42" s="25"/>
      <c r="E42" s="25"/>
      <c r="F42" s="25"/>
      <c r="G42" s="25"/>
      <c r="H42" s="25"/>
    </row>
    <row r="43" spans="2:8" x14ac:dyDescent="0.25">
      <c r="B43" s="25" t="s">
        <v>23</v>
      </c>
      <c r="C43" s="25"/>
      <c r="D43" s="25"/>
      <c r="E43" s="25"/>
      <c r="F43" s="25"/>
      <c r="G43" s="25"/>
      <c r="H43" s="25"/>
    </row>
  </sheetData>
  <mergeCells count="10">
    <mergeCell ref="B39:H39"/>
    <mergeCell ref="B40:H40"/>
    <mergeCell ref="B41:H41"/>
    <mergeCell ref="B42:H42"/>
    <mergeCell ref="B43:H43"/>
    <mergeCell ref="B5:F5"/>
    <mergeCell ref="B6:F6"/>
    <mergeCell ref="B37:H37"/>
    <mergeCell ref="B38:H38"/>
    <mergeCell ref="D7:F9"/>
  </mergeCells>
  <hyperlinks>
    <hyperlink ref="B34" r:id="rId1"/>
  </hyperlinks>
  <pageMargins left="0.7" right="0.7" top="0.75" bottom="0.75" header="0.3" footer="0.3"/>
  <pageSetup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'modified support'!$A$2:$A$3</xm:f>
          </x14:formula1>
          <xm:sqref>C9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3"/>
  <sheetViews>
    <sheetView workbookViewId="0">
      <selection activeCell="A3" sqref="A3"/>
    </sheetView>
  </sheetViews>
  <sheetFormatPr defaultRowHeight="15" x14ac:dyDescent="0.25"/>
  <sheetData>
    <row r="1" spans="1:1" x14ac:dyDescent="0.25">
      <c r="A1" t="s">
        <v>9</v>
      </c>
    </row>
    <row r="2" spans="1:1" x14ac:dyDescent="0.25">
      <c r="A2" t="s">
        <v>17</v>
      </c>
    </row>
    <row r="3" spans="1:1" x14ac:dyDescent="0.25">
      <c r="A3" t="s">
        <v>18</v>
      </c>
    </row>
  </sheetData>
  <sheetProtection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Assessment Payment Calculator</vt:lpstr>
      <vt:lpstr>modified support</vt:lpstr>
    </vt:vector>
  </TitlesOfParts>
  <Company>City of Madison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enrfp</dc:creator>
  <cp:lastModifiedBy>Parker, Lesley</cp:lastModifiedBy>
  <cp:lastPrinted>2019-07-22T15:56:13Z</cp:lastPrinted>
  <dcterms:created xsi:type="dcterms:W3CDTF">2015-04-23T15:59:58Z</dcterms:created>
  <dcterms:modified xsi:type="dcterms:W3CDTF">2023-05-02T19:41:13Z</dcterms:modified>
</cp:coreProperties>
</file>