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M:\TedDB\Maps\Safe Streets Madison\Transportation Commission Meetings\2026\6.17.26\"/>
    </mc:Choice>
  </mc:AlternateContent>
  <xr:revisionPtr revIDLastSave="0" documentId="13_ncr:1_{704B1C16-29C4-4D96-9A27-AD1E4485289A}" xr6:coauthVersionLast="47" xr6:coauthVersionMax="47" xr10:uidLastSave="{00000000-0000-0000-0000-000000000000}"/>
  <bookViews>
    <workbookView xWindow="-120" yWindow="-120" windowWidth="38640" windowHeight="21240" activeTab="1" xr2:uid="{00000000-000D-0000-FFFF-FFFF00000000}"/>
  </bookViews>
  <sheets>
    <sheet name="Scoring" sheetId="4" r:id="rId1"/>
    <sheet name="Candidate List" sheetId="1" r:id="rId2"/>
    <sheet name="Approved but not completed" sheetId="8" r:id="rId3"/>
    <sheet name="Completed" sheetId="3" r:id="rId4"/>
    <sheet name="SS4A Federal Grant " sheetId="9" r:id="rId5"/>
    <sheet name="Archived--over 3 years old" sheetId="10" r:id="rId6"/>
  </sheets>
  <definedNames>
    <definedName name="_xlnm._FilterDatabase" localSheetId="2" hidden="1">'Approved but not completed'!$A$3:$R$60</definedName>
    <definedName name="_xlnm._FilterDatabase" localSheetId="5" hidden="1">'Archived--over 3 years old'!$A$3:$Y$3</definedName>
    <definedName name="_xlnm._FilterDatabase" localSheetId="1" hidden="1">'Candidate List'!$A$3:$T$577</definedName>
    <definedName name="_xlnm._FilterDatabase" localSheetId="3" hidden="1">Completed!$A$3:$R$157</definedName>
    <definedName name="_xlnm._FilterDatabase" localSheetId="4" hidden="1">'SS4A Federal Grant '!$A$3:$V$6</definedName>
    <definedName name="_xlnm.Print_Area" localSheetId="2">'Approved but not completed'!$A$1:$R$32</definedName>
    <definedName name="_xlnm.Print_Area" localSheetId="5">'Archived--over 3 years old'!$A$1:$Y$3</definedName>
    <definedName name="_xlnm.Print_Area" localSheetId="1">'Candidate List'!$A$1:$T$414</definedName>
    <definedName name="_xlnm.Print_Area" localSheetId="3">Completed!$A$1:$R$81</definedName>
    <definedName name="_xlnm.Print_Area" localSheetId="0">Scoring!$B$1:$I$13</definedName>
    <definedName name="_xlnm.Print_Area" localSheetId="4">'SS4A Federal Grant '!$A$1:$V$3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 i="1" l="1"/>
  <c r="Q160" i="3"/>
  <c r="Q60" i="8"/>
  <c r="S21" i="1"/>
  <c r="J50" i="3"/>
  <c r="P50" i="3"/>
  <c r="Q4" i="1"/>
  <c r="S645" i="1"/>
  <c r="S626" i="1"/>
  <c r="S630" i="1"/>
  <c r="S646" i="1"/>
  <c r="S543" i="1"/>
  <c r="S627" i="1"/>
  <c r="T627" i="1" s="1"/>
  <c r="S594" i="1"/>
  <c r="T438" i="1"/>
  <c r="T468" i="1"/>
  <c r="T469" i="1"/>
  <c r="T470" i="1"/>
  <c r="T471" i="1"/>
  <c r="T472" i="1"/>
  <c r="T473" i="1"/>
  <c r="T654" i="1"/>
  <c r="S540" i="1"/>
  <c r="Q32" i="1"/>
  <c r="T32" i="1" s="1"/>
  <c r="Q13" i="1"/>
  <c r="O98" i="10"/>
  <c r="V98" i="10"/>
  <c r="Y98" i="10" s="1"/>
  <c r="O78" i="10"/>
  <c r="V78" i="10"/>
  <c r="X78" i="10"/>
  <c r="Y78" i="10"/>
  <c r="O79" i="10"/>
  <c r="V79" i="10"/>
  <c r="Y79" i="10"/>
  <c r="O80" i="10"/>
  <c r="V80" i="10"/>
  <c r="Y80" i="10"/>
  <c r="O81" i="10"/>
  <c r="V81" i="10"/>
  <c r="W81" i="10"/>
  <c r="Y81" i="10" s="1"/>
  <c r="O82" i="10"/>
  <c r="V82" i="10"/>
  <c r="W82" i="10"/>
  <c r="Y82" i="10"/>
  <c r="O83" i="10"/>
  <c r="V83" i="10"/>
  <c r="Y83" i="10" s="1"/>
  <c r="O84" i="10"/>
  <c r="V84" i="10"/>
  <c r="Y84" i="10"/>
  <c r="O85" i="10"/>
  <c r="V85" i="10"/>
  <c r="Y85" i="10" s="1"/>
  <c r="O86" i="10"/>
  <c r="V86" i="10"/>
  <c r="Y86" i="10" s="1"/>
  <c r="O87" i="10"/>
  <c r="V87" i="10"/>
  <c r="Y87" i="10"/>
  <c r="O88" i="10"/>
  <c r="V88" i="10"/>
  <c r="Y88" i="10" s="1"/>
  <c r="O89" i="10"/>
  <c r="V89" i="10"/>
  <c r="Y89" i="10"/>
  <c r="O90" i="10"/>
  <c r="V90" i="10"/>
  <c r="Y90" i="10" s="1"/>
  <c r="O91" i="10"/>
  <c r="V91" i="10"/>
  <c r="Y91" i="10" s="1"/>
  <c r="O92" i="10"/>
  <c r="V92" i="10"/>
  <c r="Y92" i="10" s="1"/>
  <c r="O93" i="10"/>
  <c r="V93" i="10"/>
  <c r="Y93" i="10"/>
  <c r="O94" i="10"/>
  <c r="V94" i="10"/>
  <c r="Y94" i="10" s="1"/>
  <c r="O95" i="10"/>
  <c r="V95" i="10"/>
  <c r="Y95" i="10" s="1"/>
  <c r="O20" i="10"/>
  <c r="V20" i="10"/>
  <c r="Y20" i="10" s="1"/>
  <c r="O21" i="10"/>
  <c r="V21" i="10"/>
  <c r="Y21" i="10" s="1"/>
  <c r="O22" i="10"/>
  <c r="V22" i="10"/>
  <c r="Y22" i="10"/>
  <c r="O23" i="10"/>
  <c r="V23" i="10"/>
  <c r="Y23" i="10" s="1"/>
  <c r="O24" i="10"/>
  <c r="V24" i="10"/>
  <c r="Y24" i="10" s="1"/>
  <c r="O25" i="10"/>
  <c r="V25" i="10"/>
  <c r="Y25" i="10" s="1"/>
  <c r="O97" i="10"/>
  <c r="V97" i="10"/>
  <c r="Y97" i="10" s="1"/>
  <c r="O96" i="10"/>
  <c r="V96" i="10"/>
  <c r="Y96" i="10"/>
  <c r="O26" i="10"/>
  <c r="V26" i="10"/>
  <c r="Y26" i="10" s="1"/>
  <c r="O27" i="10"/>
  <c r="V27" i="10"/>
  <c r="Y27" i="10" s="1"/>
  <c r="O28" i="10"/>
  <c r="V28" i="10"/>
  <c r="Y28" i="10"/>
  <c r="O29" i="10"/>
  <c r="V29" i="10"/>
  <c r="Y29" i="10" s="1"/>
  <c r="O30" i="10"/>
  <c r="V30" i="10"/>
  <c r="Y30" i="10" s="1"/>
  <c r="O31" i="10"/>
  <c r="V31" i="10"/>
  <c r="Y31" i="10"/>
  <c r="O32" i="10"/>
  <c r="V32" i="10"/>
  <c r="Y32" i="10" s="1"/>
  <c r="O33" i="10"/>
  <c r="V33" i="10"/>
  <c r="Y33" i="10"/>
  <c r="O34" i="10"/>
  <c r="V34" i="10"/>
  <c r="Y34" i="10" s="1"/>
  <c r="O35" i="10"/>
  <c r="V35" i="10"/>
  <c r="Y35" i="10" s="1"/>
  <c r="O36" i="10"/>
  <c r="V36" i="10"/>
  <c r="Y36" i="10" s="1"/>
  <c r="O37" i="10"/>
  <c r="V37" i="10"/>
  <c r="Y37" i="10"/>
  <c r="O38" i="10"/>
  <c r="V38" i="10"/>
  <c r="Y38" i="10"/>
  <c r="O39" i="10"/>
  <c r="V39" i="10"/>
  <c r="Y39" i="10" s="1"/>
  <c r="O40" i="10"/>
  <c r="V40" i="10"/>
  <c r="Y40" i="10" s="1"/>
  <c r="O41" i="10"/>
  <c r="V41" i="10"/>
  <c r="Y41" i="10"/>
  <c r="O42" i="10"/>
  <c r="V42" i="10"/>
  <c r="Y42" i="10"/>
  <c r="O43" i="10"/>
  <c r="V43" i="10"/>
  <c r="Y43" i="10"/>
  <c r="O44" i="10"/>
  <c r="V44" i="10"/>
  <c r="Y44" i="10" s="1"/>
  <c r="O45" i="10"/>
  <c r="V45" i="10"/>
  <c r="Y45" i="10" s="1"/>
  <c r="O46" i="10"/>
  <c r="V46" i="10"/>
  <c r="Y46" i="10" s="1"/>
  <c r="O47" i="10"/>
  <c r="V47" i="10"/>
  <c r="Y47" i="10" s="1"/>
  <c r="O48" i="10"/>
  <c r="V48" i="10"/>
  <c r="Y48" i="10"/>
  <c r="O49" i="10"/>
  <c r="V49" i="10"/>
  <c r="Y49" i="10"/>
  <c r="O50" i="10"/>
  <c r="V50" i="10"/>
  <c r="Y50" i="10" s="1"/>
  <c r="O51" i="10"/>
  <c r="V51" i="10"/>
  <c r="Y51" i="10"/>
  <c r="O52" i="10"/>
  <c r="V52" i="10"/>
  <c r="Y52" i="10" s="1"/>
  <c r="O53" i="10"/>
  <c r="V53" i="10"/>
  <c r="Y53" i="10"/>
  <c r="O54" i="10"/>
  <c r="V54" i="10"/>
  <c r="Y54" i="10" s="1"/>
  <c r="O55" i="10"/>
  <c r="V55" i="10"/>
  <c r="Y55" i="10"/>
  <c r="O56" i="10"/>
  <c r="V56" i="10"/>
  <c r="Y56" i="10"/>
  <c r="O57" i="10"/>
  <c r="V57" i="10"/>
  <c r="Y57" i="10" s="1"/>
  <c r="O58" i="10"/>
  <c r="V58" i="10"/>
  <c r="Y58" i="10" s="1"/>
  <c r="O59" i="10"/>
  <c r="V59" i="10"/>
  <c r="Y59" i="10"/>
  <c r="O60" i="10"/>
  <c r="V60" i="10"/>
  <c r="Y60" i="10" s="1"/>
  <c r="O61" i="10"/>
  <c r="V61" i="10"/>
  <c r="Y61" i="10" s="1"/>
  <c r="O62" i="10"/>
  <c r="V62" i="10"/>
  <c r="Y62" i="10"/>
  <c r="O63" i="10"/>
  <c r="V63" i="10"/>
  <c r="Y63" i="10" s="1"/>
  <c r="O64" i="10"/>
  <c r="V64" i="10"/>
  <c r="Y64" i="10" s="1"/>
  <c r="O65" i="10"/>
  <c r="V65" i="10"/>
  <c r="Y65" i="10" s="1"/>
  <c r="O66" i="10"/>
  <c r="V66" i="10"/>
  <c r="Y66" i="10" s="1"/>
  <c r="O67" i="10"/>
  <c r="V67" i="10"/>
  <c r="Y67" i="10"/>
  <c r="O68" i="10"/>
  <c r="V68" i="10"/>
  <c r="Y68" i="10" s="1"/>
  <c r="O69" i="10"/>
  <c r="V69" i="10"/>
  <c r="Y69" i="10"/>
  <c r="O70" i="10"/>
  <c r="V70" i="10"/>
  <c r="Y70" i="10" s="1"/>
  <c r="O71" i="10"/>
  <c r="V71" i="10"/>
  <c r="Y71" i="10" s="1"/>
  <c r="O72" i="10"/>
  <c r="V72" i="10"/>
  <c r="Y72" i="10" s="1"/>
  <c r="O73" i="10"/>
  <c r="V73" i="10"/>
  <c r="Y73" i="10"/>
  <c r="O74" i="10"/>
  <c r="V74" i="10"/>
  <c r="Y74" i="10" s="1"/>
  <c r="O75" i="10"/>
  <c r="V75" i="10"/>
  <c r="Y75" i="10"/>
  <c r="O76" i="10"/>
  <c r="V76" i="10"/>
  <c r="Y76" i="10"/>
  <c r="O77" i="10"/>
  <c r="V77" i="10"/>
  <c r="Y77" i="10"/>
  <c r="O16" i="10"/>
  <c r="V16" i="10"/>
  <c r="Y16" i="10" s="1"/>
  <c r="O17" i="10"/>
  <c r="V17" i="10"/>
  <c r="Y17" i="10"/>
  <c r="O18" i="10"/>
  <c r="V18" i="10"/>
  <c r="Y18" i="10"/>
  <c r="O19" i="10"/>
  <c r="V19" i="10"/>
  <c r="Y19" i="10"/>
  <c r="O4" i="10"/>
  <c r="V4" i="10"/>
  <c r="Y4" i="10" s="1"/>
  <c r="O5" i="10"/>
  <c r="V5" i="10"/>
  <c r="Y5" i="10" s="1"/>
  <c r="W5" i="10"/>
  <c r="O6" i="10"/>
  <c r="V6" i="10"/>
  <c r="Y6" i="10"/>
  <c r="O7" i="10"/>
  <c r="V7" i="10"/>
  <c r="Y7" i="10"/>
  <c r="O8" i="10"/>
  <c r="V8" i="10"/>
  <c r="Y8" i="10"/>
  <c r="O9" i="10"/>
  <c r="V9" i="10"/>
  <c r="Y9" i="10" s="1"/>
  <c r="O10" i="10"/>
  <c r="V10" i="10"/>
  <c r="Y10" i="10" s="1"/>
  <c r="O11" i="10"/>
  <c r="V11" i="10"/>
  <c r="Y11" i="10"/>
  <c r="O12" i="10"/>
  <c r="V12" i="10"/>
  <c r="Y12" i="10"/>
  <c r="O13" i="10"/>
  <c r="V13" i="10"/>
  <c r="Y13" i="10"/>
  <c r="O14" i="10"/>
  <c r="V14" i="10"/>
  <c r="Y14" i="10"/>
  <c r="O15" i="10"/>
  <c r="V15" i="10"/>
  <c r="Y15" i="10"/>
  <c r="S20" i="1"/>
  <c r="S18" i="1"/>
  <c r="S22" i="1"/>
  <c r="S542" i="1"/>
  <c r="Q542" i="1"/>
  <c r="J542" i="1"/>
  <c r="S512" i="1"/>
  <c r="S513" i="1"/>
  <c r="S511" i="1"/>
  <c r="Q513" i="1"/>
  <c r="Q19" i="1"/>
  <c r="Q18" i="1"/>
  <c r="Q25" i="1"/>
  <c r="Q7" i="1"/>
  <c r="T7" i="1" s="1"/>
  <c r="Q28" i="1"/>
  <c r="Q27" i="1"/>
  <c r="Q24" i="1"/>
  <c r="Q22" i="1"/>
  <c r="T22" i="1" s="1"/>
  <c r="Q16" i="1"/>
  <c r="Q14" i="1"/>
  <c r="Q17" i="1"/>
  <c r="Q12" i="1"/>
  <c r="Q10" i="1"/>
  <c r="Q8" i="1"/>
  <c r="Q11" i="1"/>
  <c r="Q9" i="1"/>
  <c r="Q5" i="1"/>
  <c r="Q6" i="1"/>
  <c r="Q511" i="1"/>
  <c r="Q512" i="1"/>
  <c r="Q20" i="1"/>
  <c r="Q23" i="1"/>
  <c r="T23" i="1" s="1"/>
  <c r="Q26" i="1"/>
  <c r="T26" i="1" s="1"/>
  <c r="Q15" i="1"/>
  <c r="S24" i="1"/>
  <c r="S27" i="1"/>
  <c r="S12" i="1"/>
  <c r="S28" i="1"/>
  <c r="S17" i="1"/>
  <c r="S4" i="1"/>
  <c r="S5" i="1"/>
  <c r="S10" i="1"/>
  <c r="S8" i="1"/>
  <c r="S11" i="1"/>
  <c r="S9" i="1"/>
  <c r="S6" i="1"/>
  <c r="S14" i="1"/>
  <c r="S26" i="1"/>
  <c r="S16" i="1"/>
  <c r="J4" i="1"/>
  <c r="J5" i="1"/>
  <c r="J10" i="1"/>
  <c r="J8" i="1"/>
  <c r="J11" i="1"/>
  <c r="J9" i="1"/>
  <c r="J6" i="1"/>
  <c r="S25" i="1"/>
  <c r="S13" i="1"/>
  <c r="S15" i="1"/>
  <c r="J511" i="1"/>
  <c r="J513" i="1"/>
  <c r="J512" i="1"/>
  <c r="J19" i="1"/>
  <c r="J20" i="1"/>
  <c r="J627" i="1"/>
  <c r="J23" i="1"/>
  <c r="J25" i="1"/>
  <c r="J7" i="1"/>
  <c r="J13" i="1"/>
  <c r="J476" i="1"/>
  <c r="Q476" i="1"/>
  <c r="T476" i="1" s="1"/>
  <c r="Q369" i="1"/>
  <c r="T369" i="1" s="1"/>
  <c r="J28" i="1"/>
  <c r="J369" i="1"/>
  <c r="Q368" i="1"/>
  <c r="T368" i="1" s="1"/>
  <c r="J368" i="1"/>
  <c r="Q367" i="1"/>
  <c r="T367" i="1" s="1"/>
  <c r="J367" i="1"/>
  <c r="Q366" i="1"/>
  <c r="T366" i="1" s="1"/>
  <c r="J366" i="1"/>
  <c r="Q347" i="1"/>
  <c r="T347" i="1" s="1"/>
  <c r="Q346" i="1"/>
  <c r="T346" i="1" s="1"/>
  <c r="Q344" i="1"/>
  <c r="T344" i="1" s="1"/>
  <c r="Q343" i="1"/>
  <c r="T343" i="1" s="1"/>
  <c r="Q342" i="1"/>
  <c r="T342" i="1" s="1"/>
  <c r="Q594" i="1"/>
  <c r="J347" i="1"/>
  <c r="J346" i="1"/>
  <c r="J344" i="1"/>
  <c r="J343" i="1"/>
  <c r="J342" i="1"/>
  <c r="J594" i="1"/>
  <c r="J223" i="1"/>
  <c r="Q223" i="1"/>
  <c r="T223" i="1" s="1"/>
  <c r="Q364" i="1"/>
  <c r="T364" i="1" s="1"/>
  <c r="J364" i="1"/>
  <c r="Q365" i="1"/>
  <c r="T365" i="1" s="1"/>
  <c r="J365" i="1"/>
  <c r="Q357" i="1"/>
  <c r="T357" i="1" s="1"/>
  <c r="J357" i="1"/>
  <c r="Q360" i="1"/>
  <c r="T360" i="1" s="1"/>
  <c r="J360" i="1"/>
  <c r="Q358" i="1"/>
  <c r="T358" i="1" s="1"/>
  <c r="J358" i="1"/>
  <c r="Q359" i="1"/>
  <c r="T359" i="1" s="1"/>
  <c r="J359" i="1"/>
  <c r="Q362" i="1"/>
  <c r="T362" i="1" s="1"/>
  <c r="J362" i="1"/>
  <c r="Q355" i="1"/>
  <c r="T355" i="1" s="1"/>
  <c r="J355" i="1"/>
  <c r="Q356" i="1"/>
  <c r="T356" i="1" s="1"/>
  <c r="J356" i="1"/>
  <c r="Q615" i="1"/>
  <c r="T615" i="1" s="1"/>
  <c r="J615" i="1"/>
  <c r="Q614" i="1"/>
  <c r="T614" i="1" s="1"/>
  <c r="J614" i="1"/>
  <c r="Q363" i="1"/>
  <c r="T363" i="1" s="1"/>
  <c r="J363" i="1"/>
  <c r="Q354" i="1"/>
  <c r="T354" i="1" s="1"/>
  <c r="J354" i="1"/>
  <c r="Q361" i="1"/>
  <c r="T361" i="1" s="1"/>
  <c r="J361" i="1"/>
  <c r="S625" i="1"/>
  <c r="Q625" i="1"/>
  <c r="Q352" i="1"/>
  <c r="T352" i="1" s="1"/>
  <c r="J352" i="1"/>
  <c r="Q351" i="1"/>
  <c r="T351" i="1" s="1"/>
  <c r="J351" i="1"/>
  <c r="Q350" i="1"/>
  <c r="T350" i="1" s="1"/>
  <c r="J350" i="1"/>
  <c r="Q650" i="1"/>
  <c r="T650" i="1" s="1"/>
  <c r="J650" i="1"/>
  <c r="Q353" i="1"/>
  <c r="T353" i="1" s="1"/>
  <c r="J353" i="1"/>
  <c r="Q651" i="1"/>
  <c r="T651" i="1" s="1"/>
  <c r="J651" i="1"/>
  <c r="Q349" i="1"/>
  <c r="T349" i="1" s="1"/>
  <c r="J349" i="1"/>
  <c r="Q345" i="1"/>
  <c r="T345" i="1" s="1"/>
  <c r="J345" i="1"/>
  <c r="Q348" i="1"/>
  <c r="T348" i="1" s="1"/>
  <c r="Q305" i="1"/>
  <c r="T305" i="1" s="1"/>
  <c r="J348" i="1"/>
  <c r="Q341" i="1"/>
  <c r="T341" i="1" s="1"/>
  <c r="Q340" i="1"/>
  <c r="T340" i="1" s="1"/>
  <c r="Q339" i="1"/>
  <c r="T339" i="1" s="1"/>
  <c r="Q338" i="1"/>
  <c r="T338" i="1" s="1"/>
  <c r="Q29" i="1"/>
  <c r="T29" i="1" s="1"/>
  <c r="Q337" i="1"/>
  <c r="T337" i="1" s="1"/>
  <c r="J341" i="1"/>
  <c r="J340" i="1"/>
  <c r="J16" i="1"/>
  <c r="J339" i="1"/>
  <c r="J338" i="1"/>
  <c r="J29" i="1"/>
  <c r="J337" i="1"/>
  <c r="J22" i="1"/>
  <c r="P17" i="3"/>
  <c r="R17" i="3" s="1"/>
  <c r="J17" i="3"/>
  <c r="Q103" i="1"/>
  <c r="T103" i="1" s="1"/>
  <c r="P6" i="3"/>
  <c r="R6" i="3" s="1"/>
  <c r="J6" i="3"/>
  <c r="P7" i="3"/>
  <c r="R7" i="3" s="1"/>
  <c r="J7" i="3"/>
  <c r="Q336" i="1"/>
  <c r="T336" i="1" s="1"/>
  <c r="J336" i="1"/>
  <c r="Q335" i="1"/>
  <c r="T335" i="1" s="1"/>
  <c r="J335" i="1"/>
  <c r="Q331" i="1"/>
  <c r="T331" i="1" s="1"/>
  <c r="Q332" i="1"/>
  <c r="T332" i="1" s="1"/>
  <c r="Q333" i="1"/>
  <c r="T333" i="1" s="1"/>
  <c r="Q35" i="1"/>
  <c r="T35" i="1" s="1"/>
  <c r="Q334" i="1"/>
  <c r="T334" i="1" s="1"/>
  <c r="J331" i="1"/>
  <c r="J332" i="1"/>
  <c r="J333" i="1"/>
  <c r="J35" i="1"/>
  <c r="J334" i="1"/>
  <c r="Q329" i="1"/>
  <c r="T329" i="1" s="1"/>
  <c r="J329" i="1"/>
  <c r="Q330" i="1"/>
  <c r="T330" i="1" s="1"/>
  <c r="J330" i="1"/>
  <c r="Q328" i="1"/>
  <c r="T328" i="1" s="1"/>
  <c r="Q327" i="1"/>
  <c r="T327" i="1" s="1"/>
  <c r="Q326" i="1"/>
  <c r="T326" i="1" s="1"/>
  <c r="J328" i="1"/>
  <c r="J327" i="1"/>
  <c r="J326" i="1"/>
  <c r="Q325" i="1"/>
  <c r="T325" i="1" s="1"/>
  <c r="Q323" i="1"/>
  <c r="T323" i="1" s="1"/>
  <c r="Q322" i="1"/>
  <c r="T322" i="1" s="1"/>
  <c r="Q321" i="1"/>
  <c r="T321" i="1" s="1"/>
  <c r="Q320" i="1"/>
  <c r="T320" i="1" s="1"/>
  <c r="Q319" i="1"/>
  <c r="T319" i="1" s="1"/>
  <c r="J325" i="1"/>
  <c r="J323" i="1"/>
  <c r="J322" i="1"/>
  <c r="J321" i="1"/>
  <c r="J320" i="1"/>
  <c r="J319" i="1"/>
  <c r="Q324" i="1"/>
  <c r="T324" i="1" s="1"/>
  <c r="J324" i="1"/>
  <c r="J26" i="8"/>
  <c r="P26" i="8"/>
  <c r="R26" i="8"/>
  <c r="Q318" i="1"/>
  <c r="T318" i="1" s="1"/>
  <c r="J318" i="1"/>
  <c r="J28" i="3"/>
  <c r="P28" i="3"/>
  <c r="R28" i="3" s="1"/>
  <c r="J36" i="3"/>
  <c r="P36" i="3"/>
  <c r="R36" i="3" s="1"/>
  <c r="J27" i="3"/>
  <c r="P27" i="3"/>
  <c r="R27" i="3" s="1"/>
  <c r="J120" i="3"/>
  <c r="P120" i="3"/>
  <c r="J45" i="8"/>
  <c r="P45" i="8"/>
  <c r="R45" i="8" s="1"/>
  <c r="J46" i="8"/>
  <c r="P46" i="8"/>
  <c r="R46" i="8" s="1"/>
  <c r="J47" i="8"/>
  <c r="P47" i="8"/>
  <c r="R47" i="8" s="1"/>
  <c r="J48" i="8"/>
  <c r="P48" i="8"/>
  <c r="R48" i="8" s="1"/>
  <c r="J49" i="8"/>
  <c r="P49" i="8"/>
  <c r="R49" i="8" s="1"/>
  <c r="J50" i="8"/>
  <c r="P50" i="8"/>
  <c r="R50" i="8" s="1"/>
  <c r="J51" i="8"/>
  <c r="P51" i="8"/>
  <c r="R51" i="8" s="1"/>
  <c r="J52" i="8"/>
  <c r="P52" i="8"/>
  <c r="R52" i="8" s="1"/>
  <c r="J53" i="8"/>
  <c r="P53" i="8"/>
  <c r="R53" i="8" s="1"/>
  <c r="J54" i="8"/>
  <c r="P54" i="8"/>
  <c r="R54" i="8" s="1"/>
  <c r="J55" i="8"/>
  <c r="P55" i="8"/>
  <c r="R55" i="8" s="1"/>
  <c r="J56" i="8"/>
  <c r="P56" i="8"/>
  <c r="R56" i="8" s="1"/>
  <c r="J57" i="8"/>
  <c r="P57" i="8"/>
  <c r="R57" i="8" s="1"/>
  <c r="J58" i="8"/>
  <c r="P58" i="8"/>
  <c r="R58" i="8" s="1"/>
  <c r="J59" i="8"/>
  <c r="P59" i="8"/>
  <c r="R59" i="8" s="1"/>
  <c r="Q317" i="1"/>
  <c r="T317" i="1" s="1"/>
  <c r="J317" i="1"/>
  <c r="J11" i="3"/>
  <c r="P11" i="3"/>
  <c r="R11" i="3" s="1"/>
  <c r="J8" i="3"/>
  <c r="P8" i="3"/>
  <c r="R8" i="3" s="1"/>
  <c r="J49" i="3"/>
  <c r="P49" i="3"/>
  <c r="R49" i="3" s="1"/>
  <c r="T9" i="1" l="1"/>
  <c r="T4" i="1"/>
  <c r="T10" i="1"/>
  <c r="T20" i="1"/>
  <c r="T625" i="1"/>
  <c r="T542" i="1"/>
  <c r="T513" i="1"/>
  <c r="T594" i="1"/>
  <c r="T512" i="1"/>
  <c r="T24" i="1"/>
  <c r="T511" i="1"/>
  <c r="T27" i="1"/>
  <c r="T28" i="1"/>
  <c r="T12" i="1"/>
  <c r="T16" i="1"/>
  <c r="T19" i="1"/>
  <c r="T13" i="1"/>
  <c r="T25" i="1"/>
  <c r="T18" i="1"/>
  <c r="T11" i="1"/>
  <c r="T15" i="1"/>
  <c r="T17" i="1"/>
  <c r="T14" i="1"/>
  <c r="T6" i="1"/>
  <c r="T8" i="1"/>
  <c r="T5" i="1"/>
  <c r="Q315" i="1"/>
  <c r="T315" i="1" s="1"/>
  <c r="J315" i="1"/>
  <c r="Q314" i="1"/>
  <c r="T314" i="1" s="1"/>
  <c r="J314" i="1"/>
  <c r="Q313" i="1"/>
  <c r="T313" i="1" s="1"/>
  <c r="J313" i="1"/>
  <c r="Q316" i="1"/>
  <c r="T316" i="1" s="1"/>
  <c r="J316" i="1"/>
  <c r="Q312" i="1"/>
  <c r="T312" i="1" s="1"/>
  <c r="J312" i="1"/>
  <c r="J5" i="3" l="1"/>
  <c r="P5" i="3"/>
  <c r="R5" i="3" s="1"/>
  <c r="J4" i="3"/>
  <c r="P4" i="3"/>
  <c r="Q112" i="1"/>
  <c r="T112" i="1" s="1"/>
  <c r="S609" i="1"/>
  <c r="S582" i="1"/>
  <c r="S534" i="1"/>
  <c r="S537" i="1"/>
  <c r="S538" i="1"/>
  <c r="S539" i="1"/>
  <c r="S602" i="1"/>
  <c r="S535" i="1"/>
  <c r="S636" i="1"/>
  <c r="S635" i="1"/>
  <c r="S637" i="1"/>
  <c r="S641" i="1"/>
  <c r="S639" i="1"/>
  <c r="S640" i="1"/>
  <c r="S531" i="1"/>
  <c r="S533" i="1"/>
  <c r="S532" i="1"/>
  <c r="S600" i="1"/>
  <c r="S599" i="1"/>
  <c r="S541" i="1"/>
  <c r="S632" i="1"/>
  <c r="S529" i="1"/>
  <c r="S527" i="1"/>
  <c r="S530" i="1"/>
  <c r="S528" i="1"/>
  <c r="S526" i="1"/>
  <c r="S523" i="1"/>
  <c r="S616" i="1"/>
  <c r="S634" i="1"/>
  <c r="S519" i="1"/>
  <c r="S520" i="1"/>
  <c r="S653" i="1"/>
  <c r="S521" i="1"/>
  <c r="S524" i="1"/>
  <c r="S525" i="1"/>
  <c r="S522" i="1"/>
  <c r="S518" i="1"/>
  <c r="S517" i="1"/>
  <c r="S516" i="1"/>
  <c r="S515" i="1"/>
  <c r="S514" i="1"/>
  <c r="S585" i="1"/>
  <c r="S601" i="1"/>
  <c r="S610" i="1"/>
  <c r="S638" i="1"/>
  <c r="S624" i="1"/>
  <c r="S545" i="1"/>
  <c r="Q310" i="1"/>
  <c r="T310" i="1" s="1"/>
  <c r="J310" i="1"/>
  <c r="Q309" i="1"/>
  <c r="T309" i="1" s="1"/>
  <c r="J309" i="1"/>
  <c r="Q311" i="1"/>
  <c r="T311" i="1" s="1"/>
  <c r="J311" i="1"/>
  <c r="Q626" i="1"/>
  <c r="T626" i="1" s="1"/>
  <c r="J626" i="1"/>
  <c r="Q519" i="1" l="1"/>
  <c r="T519" i="1" s="1"/>
  <c r="J519" i="1"/>
  <c r="R536" i="1"/>
  <c r="S536" i="1" s="1"/>
  <c r="Q308" i="1"/>
  <c r="T308" i="1" s="1"/>
  <c r="J308" i="1"/>
  <c r="Q30" i="1"/>
  <c r="T30" i="1" s="1"/>
  <c r="Q596" i="1"/>
  <c r="T596" i="1" s="1"/>
  <c r="J30" i="1"/>
  <c r="J596" i="1"/>
  <c r="Q306" i="1"/>
  <c r="T306" i="1" s="1"/>
  <c r="J306" i="1"/>
  <c r="Q307" i="1"/>
  <c r="T307" i="1" s="1"/>
  <c r="J307" i="1"/>
  <c r="J305" i="1"/>
  <c r="Q304" i="1"/>
  <c r="T304" i="1" s="1"/>
  <c r="J304" i="1"/>
  <c r="Q242" i="1"/>
  <c r="T242" i="1" s="1"/>
  <c r="Q241" i="1"/>
  <c r="T241" i="1" s="1"/>
  <c r="Q240" i="1"/>
  <c r="T240" i="1" s="1"/>
  <c r="J242" i="1"/>
  <c r="J241" i="1"/>
  <c r="J240" i="1"/>
  <c r="J18" i="3"/>
  <c r="P18" i="3"/>
  <c r="R18" i="3" s="1"/>
  <c r="T29" i="9"/>
  <c r="V29" i="9" s="1"/>
  <c r="N29" i="9"/>
  <c r="T28" i="9"/>
  <c r="V28" i="9" s="1"/>
  <c r="N28" i="9"/>
  <c r="T27" i="9"/>
  <c r="V27" i="9" s="1"/>
  <c r="N27" i="9"/>
  <c r="T26" i="9"/>
  <c r="V26" i="9" s="1"/>
  <c r="N26" i="9"/>
  <c r="T25" i="9"/>
  <c r="V25" i="9" s="1"/>
  <c r="N25" i="9"/>
  <c r="T23" i="9"/>
  <c r="V23" i="9" s="1"/>
  <c r="N23" i="9"/>
  <c r="T22" i="9"/>
  <c r="V22" i="9" s="1"/>
  <c r="N22" i="9"/>
  <c r="T21" i="9"/>
  <c r="V21" i="9" s="1"/>
  <c r="N21" i="9"/>
  <c r="T20" i="9"/>
  <c r="V20" i="9" s="1"/>
  <c r="N20" i="9"/>
  <c r="T19" i="9"/>
  <c r="V19" i="9" s="1"/>
  <c r="N19" i="9"/>
  <c r="T18" i="9"/>
  <c r="V18" i="9" s="1"/>
  <c r="N18" i="9"/>
  <c r="T17" i="9"/>
  <c r="V17" i="9" s="1"/>
  <c r="N17" i="9"/>
  <c r="T16" i="9"/>
  <c r="V16" i="9" s="1"/>
  <c r="N16" i="9"/>
  <c r="T15" i="9"/>
  <c r="V15" i="9" s="1"/>
  <c r="N15" i="9"/>
  <c r="T14" i="9"/>
  <c r="V14" i="9" s="1"/>
  <c r="N14" i="9"/>
  <c r="T13" i="9"/>
  <c r="V13" i="9" s="1"/>
  <c r="N13" i="9"/>
  <c r="T12" i="9"/>
  <c r="V12" i="9" s="1"/>
  <c r="N12" i="9"/>
  <c r="T11" i="9"/>
  <c r="V11" i="9" s="1"/>
  <c r="N11" i="9"/>
  <c r="T10" i="9"/>
  <c r="V10" i="9" s="1"/>
  <c r="N10" i="9"/>
  <c r="T9" i="9"/>
  <c r="V9" i="9" s="1"/>
  <c r="N9" i="9"/>
  <c r="T8" i="9"/>
  <c r="V8" i="9" s="1"/>
  <c r="N8" i="9"/>
  <c r="T7" i="9"/>
  <c r="V7" i="9" s="1"/>
  <c r="N7" i="9"/>
  <c r="N6" i="9"/>
  <c r="T5" i="9"/>
  <c r="V5" i="9" s="1"/>
  <c r="N5" i="9"/>
  <c r="T4" i="9"/>
  <c r="V4" i="9" s="1"/>
  <c r="N4" i="9"/>
  <c r="J15" i="3"/>
  <c r="P15" i="3"/>
  <c r="R15" i="3" s="1"/>
  <c r="J26" i="3"/>
  <c r="P26" i="3"/>
  <c r="R26" i="3" s="1"/>
  <c r="Q303" i="1"/>
  <c r="T303" i="1" s="1"/>
  <c r="J303" i="1"/>
  <c r="Q520" i="1"/>
  <c r="T520" i="1" s="1"/>
  <c r="Q302" i="1"/>
  <c r="T302" i="1" s="1"/>
  <c r="J302" i="1"/>
  <c r="J520" i="1"/>
  <c r="Q301" i="1"/>
  <c r="T301" i="1" s="1"/>
  <c r="J301" i="1"/>
  <c r="Q296" i="1"/>
  <c r="T296" i="1" s="1"/>
  <c r="Q297" i="1"/>
  <c r="T297" i="1" s="1"/>
  <c r="Q653" i="1"/>
  <c r="T653" i="1" s="1"/>
  <c r="Q298" i="1"/>
  <c r="T298" i="1" s="1"/>
  <c r="Q300" i="1"/>
  <c r="T300" i="1" s="1"/>
  <c r="Q299" i="1"/>
  <c r="T299" i="1" s="1"/>
  <c r="Q291" i="1"/>
  <c r="T291" i="1" s="1"/>
  <c r="J300" i="1"/>
  <c r="J299" i="1"/>
  <c r="J296" i="1"/>
  <c r="J297" i="1"/>
  <c r="J653" i="1"/>
  <c r="J298" i="1"/>
  <c r="J293" i="1"/>
  <c r="J291" i="1"/>
  <c r="J292" i="1"/>
  <c r="Q39" i="1"/>
  <c r="T39" i="1" s="1"/>
  <c r="J39" i="1"/>
  <c r="Q295" i="1"/>
  <c r="T295" i="1" s="1"/>
  <c r="Q294" i="1"/>
  <c r="T294" i="1" s="1"/>
  <c r="Q293" i="1"/>
  <c r="T293" i="1" s="1"/>
  <c r="Q292" i="1"/>
  <c r="T292" i="1" s="1"/>
  <c r="Q287" i="1"/>
  <c r="T287" i="1" s="1"/>
  <c r="Q286" i="1"/>
  <c r="T286" i="1" s="1"/>
  <c r="Q252" i="1"/>
  <c r="T252" i="1" s="1"/>
  <c r="Q235" i="1"/>
  <c r="T235" i="1" s="1"/>
  <c r="Q206" i="1"/>
  <c r="T206" i="1" s="1"/>
  <c r="Q251" i="1"/>
  <c r="T251" i="1" s="1"/>
  <c r="Q387" i="1"/>
  <c r="T387" i="1" s="1"/>
  <c r="Q233" i="1"/>
  <c r="T233" i="1" s="1"/>
  <c r="Q250" i="1"/>
  <c r="T250" i="1" s="1"/>
  <c r="Q267" i="1"/>
  <c r="T267" i="1" s="1"/>
  <c r="Q228" i="1"/>
  <c r="T228" i="1" s="1"/>
  <c r="Q227" i="1"/>
  <c r="T227" i="1" s="1"/>
  <c r="Q386" i="1"/>
  <c r="T386" i="1" s="1"/>
  <c r="Q210" i="1"/>
  <c r="T210" i="1" s="1"/>
  <c r="Q205" i="1"/>
  <c r="T205" i="1" s="1"/>
  <c r="Q184" i="1"/>
  <c r="T184" i="1" s="1"/>
  <c r="Q177" i="1"/>
  <c r="T177" i="1" s="1"/>
  <c r="Q158" i="1"/>
  <c r="T158" i="1" s="1"/>
  <c r="Q279" i="1"/>
  <c r="T279" i="1" s="1"/>
  <c r="Q385" i="1"/>
  <c r="T385" i="1" s="1"/>
  <c r="Q237" i="1"/>
  <c r="T237" i="1" s="1"/>
  <c r="Q234" i="1"/>
  <c r="T234" i="1" s="1"/>
  <c r="Q225" i="1"/>
  <c r="T225" i="1" s="1"/>
  <c r="Q645" i="1"/>
  <c r="T645" i="1" s="1"/>
  <c r="Q195" i="1"/>
  <c r="T195" i="1" s="1"/>
  <c r="Q173" i="1"/>
  <c r="T173" i="1" s="1"/>
  <c r="Q172" i="1"/>
  <c r="T172" i="1" s="1"/>
  <c r="Q161" i="1"/>
  <c r="T161" i="1" s="1"/>
  <c r="Q284" i="1"/>
  <c r="T284" i="1" s="1"/>
  <c r="Q272" i="1"/>
  <c r="T272" i="1" s="1"/>
  <c r="Q255" i="1"/>
  <c r="T255" i="1" s="1"/>
  <c r="Q229" i="1"/>
  <c r="T229" i="1" s="1"/>
  <c r="Q285" i="1"/>
  <c r="T285" i="1" s="1"/>
  <c r="Q278" i="1"/>
  <c r="T278" i="1" s="1"/>
  <c r="Q271" i="1"/>
  <c r="T271" i="1" s="1"/>
  <c r="Q268" i="1"/>
  <c r="T268" i="1" s="1"/>
  <c r="Q196" i="1"/>
  <c r="T196" i="1" s="1"/>
  <c r="Q171" i="1"/>
  <c r="T171" i="1" s="1"/>
  <c r="Q276" i="1"/>
  <c r="T276" i="1" s="1"/>
  <c r="Q249" i="1"/>
  <c r="T249" i="1" s="1"/>
  <c r="Q211" i="1"/>
  <c r="T211" i="1" s="1"/>
  <c r="Q204" i="1"/>
  <c r="T204" i="1" s="1"/>
  <c r="Q199" i="1"/>
  <c r="T199" i="1" s="1"/>
  <c r="Q170" i="1"/>
  <c r="T170" i="1" s="1"/>
  <c r="Q277" i="1"/>
  <c r="T277" i="1" s="1"/>
  <c r="Q264" i="1"/>
  <c r="T264" i="1" s="1"/>
  <c r="Q265" i="1"/>
  <c r="T265" i="1" s="1"/>
  <c r="Q243" i="1"/>
  <c r="T243" i="1" s="1"/>
  <c r="Q218" i="1"/>
  <c r="T218" i="1" s="1"/>
  <c r="Q207" i="1"/>
  <c r="T207" i="1" s="1"/>
  <c r="Q383" i="1"/>
  <c r="T383" i="1" s="1"/>
  <c r="Q190" i="1"/>
  <c r="T190" i="1" s="1"/>
  <c r="Q176" i="1"/>
  <c r="T176" i="1" s="1"/>
  <c r="Q169" i="1"/>
  <c r="T169" i="1" s="1"/>
  <c r="Q382" i="1"/>
  <c r="T382" i="1" s="1"/>
  <c r="Q381" i="1"/>
  <c r="T381" i="1" s="1"/>
  <c r="Q280" i="1"/>
  <c r="T280" i="1" s="1"/>
  <c r="Q130" i="1"/>
  <c r="T130" i="1" s="1"/>
  <c r="Q219" i="1"/>
  <c r="T219" i="1" s="1"/>
  <c r="Q182" i="1"/>
  <c r="T182" i="1" s="1"/>
  <c r="Q283" i="1"/>
  <c r="T283" i="1" s="1"/>
  <c r="Q379" i="1"/>
  <c r="T379" i="1" s="1"/>
  <c r="Q194" i="1"/>
  <c r="T194" i="1" s="1"/>
  <c r="Q652" i="1"/>
  <c r="T652" i="1" s="1"/>
  <c r="Q253" i="1"/>
  <c r="T253" i="1" s="1"/>
  <c r="Q246" i="1"/>
  <c r="T246" i="1" s="1"/>
  <c r="Q245" i="1"/>
  <c r="T245" i="1" s="1"/>
  <c r="Q247" i="1"/>
  <c r="T247" i="1" s="1"/>
  <c r="Q44" i="1"/>
  <c r="T44" i="1" s="1"/>
  <c r="Q203" i="1"/>
  <c r="T203" i="1" s="1"/>
  <c r="Q183" i="1"/>
  <c r="T183" i="1" s="1"/>
  <c r="Q168" i="1"/>
  <c r="T168" i="1" s="1"/>
  <c r="Q167" i="1"/>
  <c r="T167" i="1" s="1"/>
  <c r="Q157" i="1"/>
  <c r="T157" i="1" s="1"/>
  <c r="Q275" i="1"/>
  <c r="T275" i="1" s="1"/>
  <c r="Q273" i="1"/>
  <c r="T273" i="1" s="1"/>
  <c r="Q244" i="1"/>
  <c r="T244" i="1" s="1"/>
  <c r="Q232" i="1"/>
  <c r="T232" i="1" s="1"/>
  <c r="Q212" i="1"/>
  <c r="T212" i="1" s="1"/>
  <c r="Q209" i="1"/>
  <c r="T209" i="1" s="1"/>
  <c r="Q208" i="1"/>
  <c r="T208" i="1" s="1"/>
  <c r="Q198" i="1"/>
  <c r="T198" i="1" s="1"/>
  <c r="Q189" i="1"/>
  <c r="T189" i="1" s="1"/>
  <c r="Q262" i="1"/>
  <c r="T262" i="1" s="1"/>
  <c r="Q238" i="1"/>
  <c r="T238" i="1" s="1"/>
  <c r="Q231" i="1"/>
  <c r="T231" i="1" s="1"/>
  <c r="Q230" i="1"/>
  <c r="T230" i="1" s="1"/>
  <c r="Q649" i="1"/>
  <c r="T649" i="1" s="1"/>
  <c r="Q226" i="1"/>
  <c r="T226" i="1" s="1"/>
  <c r="Q282" i="1"/>
  <c r="T282" i="1" s="1"/>
  <c r="Q222" i="1"/>
  <c r="T222" i="1" s="1"/>
  <c r="Q213" i="1"/>
  <c r="T213" i="1" s="1"/>
  <c r="Q376" i="1"/>
  <c r="T376" i="1" s="1"/>
  <c r="Q507" i="1"/>
  <c r="T507" i="1" s="1"/>
  <c r="Q375" i="1"/>
  <c r="T375" i="1" s="1"/>
  <c r="Q186" i="1"/>
  <c r="T186" i="1" s="1"/>
  <c r="Q166" i="1"/>
  <c r="T166" i="1" s="1"/>
  <c r="Q288" i="1"/>
  <c r="T288" i="1" s="1"/>
  <c r="Q270" i="1"/>
  <c r="T270" i="1" s="1"/>
  <c r="Q374" i="1"/>
  <c r="T374" i="1" s="1"/>
  <c r="Q424" i="1"/>
  <c r="T424" i="1" s="1"/>
  <c r="Q643" i="1"/>
  <c r="T643" i="1" s="1"/>
  <c r="Q274" i="1"/>
  <c r="T274" i="1" s="1"/>
  <c r="Q269" i="1"/>
  <c r="T269" i="1" s="1"/>
  <c r="Q239" i="1"/>
  <c r="T239" i="1" s="1"/>
  <c r="Q224" i="1"/>
  <c r="T224" i="1" s="1"/>
  <c r="Q370" i="1"/>
  <c r="T370" i="1" s="1"/>
  <c r="Q548" i="1"/>
  <c r="T548" i="1" s="1"/>
  <c r="Q214" i="1"/>
  <c r="T214" i="1" s="1"/>
  <c r="Q266" i="1"/>
  <c r="T266" i="1" s="1"/>
  <c r="Q201" i="1"/>
  <c r="T201" i="1" s="1"/>
  <c r="Q620" i="1"/>
  <c r="T620" i="1" s="1"/>
  <c r="Q221" i="1"/>
  <c r="T221" i="1" s="1"/>
  <c r="Q220" i="1"/>
  <c r="T220" i="1" s="1"/>
  <c r="Q217" i="1"/>
  <c r="T217" i="1" s="1"/>
  <c r="Q216" i="1"/>
  <c r="T216" i="1" s="1"/>
  <c r="Q215" i="1"/>
  <c r="T215" i="1" s="1"/>
  <c r="Q200" i="1"/>
  <c r="T200" i="1" s="1"/>
  <c r="Q202" i="1"/>
  <c r="T202" i="1" s="1"/>
  <c r="Q290" i="1"/>
  <c r="T290" i="1" s="1"/>
  <c r="Q289" i="1"/>
  <c r="T289" i="1" s="1"/>
  <c r="Q546" i="1"/>
  <c r="T546" i="1" s="1"/>
  <c r="Q258" i="1"/>
  <c r="T258" i="1" s="1"/>
  <c r="Q236" i="1"/>
  <c r="T236" i="1" s="1"/>
  <c r="Q257" i="1"/>
  <c r="T257" i="1" s="1"/>
  <c r="Q263" i="1"/>
  <c r="T263" i="1" s="1"/>
  <c r="Q281" i="1"/>
  <c r="T281" i="1" s="1"/>
  <c r="Q254" i="1"/>
  <c r="T254" i="1" s="1"/>
  <c r="Q256" i="1"/>
  <c r="T256" i="1" s="1"/>
  <c r="Q259" i="1"/>
  <c r="T259" i="1" s="1"/>
  <c r="Q248" i="1"/>
  <c r="T248" i="1" s="1"/>
  <c r="Q597" i="1"/>
  <c r="T597" i="1" s="1"/>
  <c r="Q611" i="1"/>
  <c r="T611" i="1" s="1"/>
  <c r="Q592" i="1"/>
  <c r="T592" i="1" s="1"/>
  <c r="Q612" i="1"/>
  <c r="T612" i="1" s="1"/>
  <c r="Q514" i="1"/>
  <c r="T514" i="1" s="1"/>
  <c r="Q552" i="1"/>
  <c r="T552" i="1" s="1"/>
  <c r="Q551" i="1"/>
  <c r="T551" i="1" s="1"/>
  <c r="Q553" i="1"/>
  <c r="T553" i="1" s="1"/>
  <c r="Q260" i="1"/>
  <c r="T260" i="1" s="1"/>
  <c r="Q545" i="1"/>
  <c r="Q598" i="1"/>
  <c r="T598" i="1" s="1"/>
  <c r="Q45" i="1"/>
  <c r="T45" i="1" s="1"/>
  <c r="Q261" i="1"/>
  <c r="T261" i="1" s="1"/>
  <c r="J295" i="1"/>
  <c r="J294" i="1"/>
  <c r="J287" i="1"/>
  <c r="J286" i="1"/>
  <c r="J252" i="1"/>
  <c r="J27" i="1"/>
  <c r="J235" i="1"/>
  <c r="J206" i="1"/>
  <c r="J251" i="1"/>
  <c r="J387" i="1"/>
  <c r="J233" i="1"/>
  <c r="J250" i="1"/>
  <c r="J267" i="1"/>
  <c r="J228" i="1"/>
  <c r="J227" i="1"/>
  <c r="J386" i="1"/>
  <c r="J210" i="1"/>
  <c r="J205" i="1"/>
  <c r="J184" i="1"/>
  <c r="J177" i="1"/>
  <c r="J158" i="1"/>
  <c r="J279" i="1"/>
  <c r="J385" i="1"/>
  <c r="J237" i="1"/>
  <c r="J234" i="1"/>
  <c r="J225" i="1"/>
  <c r="J645" i="1"/>
  <c r="J195" i="1"/>
  <c r="J173" i="1"/>
  <c r="J172" i="1"/>
  <c r="J161" i="1"/>
  <c r="J284" i="1"/>
  <c r="J272" i="1"/>
  <c r="J255" i="1"/>
  <c r="J229" i="1"/>
  <c r="J285" i="1"/>
  <c r="J278" i="1"/>
  <c r="J271" i="1"/>
  <c r="J268" i="1"/>
  <c r="J196" i="1"/>
  <c r="J171" i="1"/>
  <c r="J276" i="1"/>
  <c r="J249" i="1"/>
  <c r="J211" i="1"/>
  <c r="J204" i="1"/>
  <c r="J199" i="1"/>
  <c r="J170" i="1"/>
  <c r="J277" i="1"/>
  <c r="J264" i="1"/>
  <c r="J265" i="1"/>
  <c r="J243" i="1"/>
  <c r="J218" i="1"/>
  <c r="J207" i="1"/>
  <c r="J383" i="1"/>
  <c r="J190" i="1"/>
  <c r="J176" i="1"/>
  <c r="J169" i="1"/>
  <c r="J382" i="1"/>
  <c r="J381" i="1"/>
  <c r="J280" i="1"/>
  <c r="J130" i="1"/>
  <c r="J219" i="1"/>
  <c r="J182" i="1"/>
  <c r="J283" i="1"/>
  <c r="J379" i="1"/>
  <c r="J194" i="1"/>
  <c r="J652" i="1"/>
  <c r="J253" i="1"/>
  <c r="J246" i="1"/>
  <c r="J245" i="1"/>
  <c r="J247" i="1"/>
  <c r="J44" i="1"/>
  <c r="J203" i="1"/>
  <c r="J15" i="1"/>
  <c r="J183" i="1"/>
  <c r="J168" i="1"/>
  <c r="J167" i="1"/>
  <c r="J157" i="1"/>
  <c r="J275" i="1"/>
  <c r="J273" i="1"/>
  <c r="J244" i="1"/>
  <c r="J232" i="1"/>
  <c r="J212" i="1"/>
  <c r="J209" i="1"/>
  <c r="J208" i="1"/>
  <c r="J198" i="1"/>
  <c r="J189" i="1"/>
  <c r="J262" i="1"/>
  <c r="J238" i="1"/>
  <c r="J231" i="1"/>
  <c r="J230" i="1"/>
  <c r="J649" i="1"/>
  <c r="J226" i="1"/>
  <c r="J192" i="1"/>
  <c r="J180" i="1"/>
  <c r="J159" i="1"/>
  <c r="J377" i="1"/>
  <c r="J282" i="1"/>
  <c r="J222" i="1"/>
  <c r="J213" i="1"/>
  <c r="J376" i="1"/>
  <c r="J507" i="1"/>
  <c r="J375" i="1"/>
  <c r="J186" i="1"/>
  <c r="J166" i="1"/>
  <c r="J288" i="1"/>
  <c r="J270" i="1"/>
  <c r="J374" i="1"/>
  <c r="J424" i="1"/>
  <c r="J191" i="1"/>
  <c r="J185" i="1"/>
  <c r="J373" i="1"/>
  <c r="J164" i="1"/>
  <c r="J156" i="1"/>
  <c r="J372" i="1"/>
  <c r="J371" i="1"/>
  <c r="J643" i="1"/>
  <c r="J274" i="1"/>
  <c r="J269" i="1"/>
  <c r="J239" i="1"/>
  <c r="J224" i="1"/>
  <c r="J370" i="1"/>
  <c r="J188" i="1"/>
  <c r="J187" i="1"/>
  <c r="J175" i="1"/>
  <c r="J548" i="1"/>
  <c r="J214" i="1"/>
  <c r="J266" i="1"/>
  <c r="J17" i="1"/>
  <c r="J201" i="1"/>
  <c r="J193" i="1"/>
  <c r="J18" i="1"/>
  <c r="J178" i="1"/>
  <c r="J399" i="1"/>
  <c r="J416" i="1"/>
  <c r="J165" i="1"/>
  <c r="J620" i="1"/>
  <c r="J221" i="1"/>
  <c r="J220" i="1"/>
  <c r="J217" i="1"/>
  <c r="J216" i="1"/>
  <c r="J215" i="1"/>
  <c r="J200" i="1"/>
  <c r="J202" i="1"/>
  <c r="J179" i="1"/>
  <c r="J174" i="1"/>
  <c r="J619" i="1"/>
  <c r="R50" i="3"/>
  <c r="J181" i="1"/>
  <c r="J514" i="1"/>
  <c r="J162" i="1"/>
  <c r="J163" i="1"/>
  <c r="J258" i="1"/>
  <c r="J281" i="1"/>
  <c r="J263" i="1"/>
  <c r="J45" i="1"/>
  <c r="J611" i="1"/>
  <c r="J597" i="1"/>
  <c r="J598" i="1"/>
  <c r="J290" i="1"/>
  <c r="J289" i="1"/>
  <c r="J257" i="1"/>
  <c r="J260" i="1"/>
  <c r="J259" i="1"/>
  <c r="J546" i="1"/>
  <c r="J48" i="3"/>
  <c r="P48" i="3"/>
  <c r="R48" i="3" s="1"/>
  <c r="J24" i="3"/>
  <c r="P24" i="3"/>
  <c r="R24" i="3" s="1"/>
  <c r="J42" i="3"/>
  <c r="P42" i="3"/>
  <c r="R42" i="3" s="1"/>
  <c r="J25" i="3"/>
  <c r="P25" i="3"/>
  <c r="R25" i="3" s="1"/>
  <c r="J53" i="3"/>
  <c r="P53" i="3"/>
  <c r="J9" i="8"/>
  <c r="P9" i="8"/>
  <c r="R9" i="8" s="1"/>
  <c r="J45" i="3"/>
  <c r="P45" i="3"/>
  <c r="R45" i="3" s="1"/>
  <c r="J144" i="3"/>
  <c r="P144" i="3"/>
  <c r="J44" i="3"/>
  <c r="P44" i="3"/>
  <c r="R44" i="3" s="1"/>
  <c r="J16" i="3"/>
  <c r="P16" i="3"/>
  <c r="R16" i="3" s="1"/>
  <c r="J34" i="3"/>
  <c r="P34" i="3"/>
  <c r="R34" i="3" s="1"/>
  <c r="J35" i="3"/>
  <c r="P35" i="3"/>
  <c r="R35" i="3" s="1"/>
  <c r="J19" i="3"/>
  <c r="P19" i="3"/>
  <c r="R19" i="3" s="1"/>
  <c r="J43" i="3"/>
  <c r="P43" i="3"/>
  <c r="R43" i="3" s="1"/>
  <c r="J20" i="3"/>
  <c r="P20" i="3"/>
  <c r="R20" i="3" s="1"/>
  <c r="J21" i="3"/>
  <c r="P21" i="3"/>
  <c r="R21" i="3" s="1"/>
  <c r="J38" i="3"/>
  <c r="P38" i="3"/>
  <c r="R38" i="3" s="1"/>
  <c r="J37" i="3"/>
  <c r="P37" i="3"/>
  <c r="R37" i="3" s="1"/>
  <c r="J46" i="3"/>
  <c r="P46" i="3"/>
  <c r="R46" i="3" s="1"/>
  <c r="J41" i="3"/>
  <c r="P41" i="3"/>
  <c r="R41" i="3" s="1"/>
  <c r="J32" i="3"/>
  <c r="P32" i="3"/>
  <c r="R32" i="3" s="1"/>
  <c r="J39" i="3"/>
  <c r="P39" i="3"/>
  <c r="R39" i="3" s="1"/>
  <c r="J33" i="3"/>
  <c r="P33" i="3"/>
  <c r="R33" i="3" s="1"/>
  <c r="J30" i="3"/>
  <c r="P30" i="3"/>
  <c r="Q30" i="3"/>
  <c r="J22" i="3"/>
  <c r="P22" i="3"/>
  <c r="R22" i="3" s="1"/>
  <c r="J13" i="3"/>
  <c r="P13" i="3"/>
  <c r="R13" i="3" s="1"/>
  <c r="J256" i="1"/>
  <c r="J506" i="1"/>
  <c r="J254" i="1"/>
  <c r="J545" i="1"/>
  <c r="J248" i="1"/>
  <c r="J12" i="1"/>
  <c r="J236" i="1"/>
  <c r="J197" i="1"/>
  <c r="J160" i="1"/>
  <c r="J612" i="1"/>
  <c r="J552" i="1"/>
  <c r="J592" i="1"/>
  <c r="J551" i="1"/>
  <c r="J553" i="1"/>
  <c r="J549" i="1"/>
  <c r="J12" i="3"/>
  <c r="P12" i="3"/>
  <c r="R12" i="3" s="1"/>
  <c r="J23" i="3"/>
  <c r="P23" i="3"/>
  <c r="R23" i="3" s="1"/>
  <c r="P29" i="8"/>
  <c r="R29" i="8" s="1"/>
  <c r="Q544" i="1"/>
  <c r="T544" i="1" s="1"/>
  <c r="J544" i="1"/>
  <c r="Q33" i="1"/>
  <c r="T33" i="1" s="1"/>
  <c r="J33" i="1"/>
  <c r="Q93" i="1"/>
  <c r="T93" i="1" s="1"/>
  <c r="J93" i="1"/>
  <c r="J603" i="1"/>
  <c r="R101" i="1"/>
  <c r="J392" i="1"/>
  <c r="J47" i="3"/>
  <c r="P47" i="3"/>
  <c r="R47" i="3" s="1"/>
  <c r="Q84" i="1"/>
  <c r="T84" i="1" s="1"/>
  <c r="J84" i="1"/>
  <c r="J58" i="3"/>
  <c r="P58" i="3"/>
  <c r="R58" i="3" s="1"/>
  <c r="J141" i="3"/>
  <c r="P141" i="3"/>
  <c r="R141" i="3" s="1"/>
  <c r="J75" i="3"/>
  <c r="P75" i="3"/>
  <c r="R75" i="3" s="1"/>
  <c r="J59" i="3"/>
  <c r="P59" i="3"/>
  <c r="R59" i="3" s="1"/>
  <c r="J14" i="3"/>
  <c r="P14" i="3"/>
  <c r="R14" i="3" s="1"/>
  <c r="J125" i="3"/>
  <c r="P125" i="3"/>
  <c r="R125" i="3" s="1"/>
  <c r="P39" i="8"/>
  <c r="R39" i="8" s="1"/>
  <c r="J39" i="8"/>
  <c r="P37" i="8"/>
  <c r="R37" i="8" s="1"/>
  <c r="J37" i="8"/>
  <c r="P44" i="8"/>
  <c r="R44" i="8" s="1"/>
  <c r="J44" i="8"/>
  <c r="P43" i="8"/>
  <c r="R43" i="8" s="1"/>
  <c r="J43" i="8"/>
  <c r="P36" i="8"/>
  <c r="R36" i="8" s="1"/>
  <c r="J36" i="8"/>
  <c r="P35" i="8"/>
  <c r="R35" i="8" s="1"/>
  <c r="J35" i="8"/>
  <c r="P42" i="8"/>
  <c r="R42" i="8" s="1"/>
  <c r="J42" i="8"/>
  <c r="P34" i="8"/>
  <c r="R34" i="8" s="1"/>
  <c r="J34" i="8"/>
  <c r="P41" i="8"/>
  <c r="R41" i="8" s="1"/>
  <c r="J41" i="8"/>
  <c r="P38" i="8"/>
  <c r="R38" i="8" s="1"/>
  <c r="J38" i="8"/>
  <c r="P33" i="8"/>
  <c r="R33" i="8" s="1"/>
  <c r="J33" i="8"/>
  <c r="P32" i="8"/>
  <c r="R32" i="8" s="1"/>
  <c r="J32" i="8"/>
  <c r="P40" i="8"/>
  <c r="R40" i="8" s="1"/>
  <c r="J40" i="8"/>
  <c r="P31" i="8"/>
  <c r="R31" i="8" s="1"/>
  <c r="J31" i="8"/>
  <c r="P55" i="3"/>
  <c r="R55" i="3" s="1"/>
  <c r="J55" i="3"/>
  <c r="J65" i="3"/>
  <c r="P65" i="3"/>
  <c r="R65" i="3" s="1"/>
  <c r="Q59" i="1"/>
  <c r="T59" i="1" s="1"/>
  <c r="J261" i="1"/>
  <c r="Q624" i="1"/>
  <c r="T624" i="1" s="1"/>
  <c r="J624" i="1"/>
  <c r="J601" i="1"/>
  <c r="Q601" i="1"/>
  <c r="T601" i="1" s="1"/>
  <c r="J83" i="3"/>
  <c r="P83" i="3"/>
  <c r="R83" i="3" s="1"/>
  <c r="Q72" i="1"/>
  <c r="T72" i="1" s="1"/>
  <c r="J31" i="3"/>
  <c r="P31" i="3"/>
  <c r="R31" i="3" s="1"/>
  <c r="P6" i="8"/>
  <c r="J6" i="8"/>
  <c r="P8" i="8"/>
  <c r="J8" i="8"/>
  <c r="P4" i="8"/>
  <c r="R4" i="8" s="1"/>
  <c r="J4" i="8"/>
  <c r="P13" i="8"/>
  <c r="R13" i="8" s="1"/>
  <c r="J13" i="8"/>
  <c r="P15" i="8"/>
  <c r="R15" i="8" s="1"/>
  <c r="J15" i="8"/>
  <c r="P5" i="8"/>
  <c r="R5" i="8" s="1"/>
  <c r="J5" i="8"/>
  <c r="P7" i="8"/>
  <c r="J7" i="8"/>
  <c r="P10" i="8"/>
  <c r="R10" i="8" s="1"/>
  <c r="J10" i="8"/>
  <c r="P22" i="8"/>
  <c r="R22" i="8" s="1"/>
  <c r="J22" i="8"/>
  <c r="P27" i="8"/>
  <c r="R27" i="8" s="1"/>
  <c r="J27" i="8"/>
  <c r="P17" i="8"/>
  <c r="R17" i="8" s="1"/>
  <c r="J17" i="8"/>
  <c r="P18" i="8"/>
  <c r="J18" i="8"/>
  <c r="P25" i="8"/>
  <c r="R25" i="8" s="1"/>
  <c r="J25" i="8"/>
  <c r="P19" i="8"/>
  <c r="R19" i="8" s="1"/>
  <c r="J19" i="8"/>
  <c r="P28" i="8"/>
  <c r="R28" i="8" s="1"/>
  <c r="J28" i="8"/>
  <c r="P21" i="8"/>
  <c r="R21" i="8" s="1"/>
  <c r="J21" i="8"/>
  <c r="P20" i="8"/>
  <c r="R20" i="8" s="1"/>
  <c r="J20" i="8"/>
  <c r="P14" i="8"/>
  <c r="R14" i="8" s="1"/>
  <c r="J14" i="8"/>
  <c r="P11" i="8"/>
  <c r="R11" i="8" s="1"/>
  <c r="J11" i="8"/>
  <c r="P16" i="8"/>
  <c r="R16" i="8" s="1"/>
  <c r="J16" i="8"/>
  <c r="P23" i="8"/>
  <c r="R23" i="8" s="1"/>
  <c r="J23" i="8"/>
  <c r="P24" i="8"/>
  <c r="J24" i="8"/>
  <c r="P12" i="8"/>
  <c r="R12" i="8" s="1"/>
  <c r="J12" i="8"/>
  <c r="J29" i="8"/>
  <c r="P30" i="8"/>
  <c r="R30" i="8" s="1"/>
  <c r="J30" i="8"/>
  <c r="Q43" i="1"/>
  <c r="T43" i="1" s="1"/>
  <c r="J43" i="1"/>
  <c r="Q80" i="1"/>
  <c r="T80" i="1" s="1"/>
  <c r="J80" i="1"/>
  <c r="Q532" i="1"/>
  <c r="T532" i="1" s="1"/>
  <c r="J532" i="1"/>
  <c r="Q83" i="1"/>
  <c r="T83" i="1" s="1"/>
  <c r="J83" i="1"/>
  <c r="Q533" i="1"/>
  <c r="T533" i="1" s="1"/>
  <c r="J533" i="1"/>
  <c r="R62" i="1"/>
  <c r="Q590" i="1"/>
  <c r="T590" i="1" s="1"/>
  <c r="J590" i="1"/>
  <c r="Q111" i="1"/>
  <c r="T111" i="1" s="1"/>
  <c r="Q96" i="1"/>
  <c r="T96" i="1" s="1"/>
  <c r="J111" i="1"/>
  <c r="Q76" i="1"/>
  <c r="T76" i="1" s="1"/>
  <c r="Q110" i="1"/>
  <c r="T110" i="1" s="1"/>
  <c r="Q444" i="1"/>
  <c r="T444" i="1" s="1"/>
  <c r="J96" i="1"/>
  <c r="Q106" i="1"/>
  <c r="T106" i="1" s="1"/>
  <c r="J106" i="1"/>
  <c r="J110" i="1"/>
  <c r="J76" i="1"/>
  <c r="J109" i="1"/>
  <c r="J444" i="1"/>
  <c r="J81" i="1"/>
  <c r="Q600" i="1"/>
  <c r="T600" i="1" s="1"/>
  <c r="J600" i="1"/>
  <c r="J29" i="3"/>
  <c r="P29" i="3"/>
  <c r="R29" i="3" s="1"/>
  <c r="J74" i="3"/>
  <c r="P74" i="3"/>
  <c r="R74" i="3" s="1"/>
  <c r="J40" i="3"/>
  <c r="P40" i="3"/>
  <c r="R40" i="3" s="1"/>
  <c r="J10" i="3"/>
  <c r="P10" i="3"/>
  <c r="P90" i="3"/>
  <c r="R90" i="3" s="1"/>
  <c r="J90" i="3"/>
  <c r="J148" i="3"/>
  <c r="P148" i="3"/>
  <c r="R148" i="3" s="1"/>
  <c r="J66" i="3"/>
  <c r="P66" i="3"/>
  <c r="J71" i="3"/>
  <c r="P71" i="3"/>
  <c r="P101" i="3"/>
  <c r="R101" i="3" s="1"/>
  <c r="J101" i="3"/>
  <c r="P93" i="3"/>
  <c r="R93" i="3" s="1"/>
  <c r="J93" i="3"/>
  <c r="P105" i="3"/>
  <c r="R105" i="3" s="1"/>
  <c r="J105" i="3"/>
  <c r="P61" i="3"/>
  <c r="R61" i="3" s="1"/>
  <c r="J61" i="3"/>
  <c r="J82" i="3"/>
  <c r="P82" i="3"/>
  <c r="R82" i="3" s="1"/>
  <c r="J89" i="3"/>
  <c r="P89" i="3"/>
  <c r="R89" i="3" s="1"/>
  <c r="J92" i="3"/>
  <c r="P92" i="3"/>
  <c r="R92" i="3" s="1"/>
  <c r="J88" i="3"/>
  <c r="P88" i="3"/>
  <c r="R88" i="3" s="1"/>
  <c r="J87" i="3"/>
  <c r="P87" i="3"/>
  <c r="R87" i="3" s="1"/>
  <c r="J70" i="3"/>
  <c r="P70" i="3"/>
  <c r="R70" i="3" s="1"/>
  <c r="J100" i="3"/>
  <c r="P100" i="3"/>
  <c r="R100" i="3" s="1"/>
  <c r="J54" i="3"/>
  <c r="P54" i="3"/>
  <c r="R54" i="3" s="1"/>
  <c r="P104" i="3"/>
  <c r="R104" i="3" s="1"/>
  <c r="J104" i="3"/>
  <c r="Q377" i="1"/>
  <c r="T377" i="1" s="1"/>
  <c r="Q371" i="1"/>
  <c r="T371" i="1" s="1"/>
  <c r="Q372" i="1"/>
  <c r="T372" i="1" s="1"/>
  <c r="Q416" i="1"/>
  <c r="T416" i="1" s="1"/>
  <c r="Q399" i="1"/>
  <c r="T399" i="1" s="1"/>
  <c r="Q619" i="1"/>
  <c r="T619" i="1" s="1"/>
  <c r="Q156" i="1"/>
  <c r="T156" i="1" s="1"/>
  <c r="Q549" i="1"/>
  <c r="T549" i="1" s="1"/>
  <c r="Q81" i="1"/>
  <c r="T81" i="1" s="1"/>
  <c r="Q159" i="1"/>
  <c r="T159" i="1" s="1"/>
  <c r="Q160" i="1"/>
  <c r="T160" i="1" s="1"/>
  <c r="Q162" i="1"/>
  <c r="T162" i="1" s="1"/>
  <c r="Q163" i="1"/>
  <c r="T163" i="1" s="1"/>
  <c r="Q164" i="1"/>
  <c r="T164" i="1" s="1"/>
  <c r="Q165" i="1"/>
  <c r="T165" i="1" s="1"/>
  <c r="Q373" i="1"/>
  <c r="T373" i="1" s="1"/>
  <c r="Q174" i="1"/>
  <c r="T174" i="1" s="1"/>
  <c r="Q175" i="1"/>
  <c r="T175" i="1" s="1"/>
  <c r="Q179" i="1"/>
  <c r="T179" i="1" s="1"/>
  <c r="Q178" i="1"/>
  <c r="T178" i="1" s="1"/>
  <c r="Q603" i="1"/>
  <c r="T603" i="1" s="1"/>
  <c r="Q180" i="1"/>
  <c r="T180" i="1" s="1"/>
  <c r="Q181" i="1"/>
  <c r="T181" i="1" s="1"/>
  <c r="Q109" i="1"/>
  <c r="T109" i="1" s="1"/>
  <c r="Q185" i="1"/>
  <c r="T185" i="1" s="1"/>
  <c r="Q187" i="1"/>
  <c r="T187" i="1" s="1"/>
  <c r="Q188" i="1"/>
  <c r="T188" i="1" s="1"/>
  <c r="Q191" i="1"/>
  <c r="T191" i="1" s="1"/>
  <c r="Q192" i="1"/>
  <c r="T192" i="1" s="1"/>
  <c r="Q193" i="1"/>
  <c r="T193" i="1" s="1"/>
  <c r="Q197" i="1"/>
  <c r="T197" i="1" s="1"/>
  <c r="Q54" i="1"/>
  <c r="T54" i="1" s="1"/>
  <c r="Q467" i="1"/>
  <c r="T467" i="1" s="1"/>
  <c r="Q456" i="1"/>
  <c r="T456" i="1" s="1"/>
  <c r="Q634" i="1"/>
  <c r="T634" i="1" s="1"/>
  <c r="Q420" i="1"/>
  <c r="T420" i="1" s="1"/>
  <c r="Q394" i="1"/>
  <c r="T394" i="1" s="1"/>
  <c r="Q392" i="1"/>
  <c r="T392" i="1" s="1"/>
  <c r="P147" i="3"/>
  <c r="R147" i="3" s="1"/>
  <c r="P84" i="3"/>
  <c r="R84" i="3" s="1"/>
  <c r="J81" i="3"/>
  <c r="P81" i="3"/>
  <c r="R81" i="3" s="1"/>
  <c r="P103" i="3"/>
  <c r="R103" i="3" s="1"/>
  <c r="J103" i="3"/>
  <c r="P107" i="3"/>
  <c r="R107" i="3" s="1"/>
  <c r="J107" i="3"/>
  <c r="P98" i="3"/>
  <c r="R98" i="3" s="1"/>
  <c r="J98" i="3"/>
  <c r="J121" i="3"/>
  <c r="P121" i="3"/>
  <c r="P95" i="3"/>
  <c r="R95" i="3" s="1"/>
  <c r="J95" i="3"/>
  <c r="P102" i="3"/>
  <c r="R102" i="3" s="1"/>
  <c r="J102" i="3"/>
  <c r="J79" i="3"/>
  <c r="P79" i="3"/>
  <c r="R79" i="3" s="1"/>
  <c r="P60" i="3"/>
  <c r="R60" i="3" s="1"/>
  <c r="J60" i="3"/>
  <c r="P106" i="3"/>
  <c r="R106" i="3" s="1"/>
  <c r="J106" i="3"/>
  <c r="P97" i="3"/>
  <c r="R97" i="3" s="1"/>
  <c r="J97" i="3"/>
  <c r="P94" i="3"/>
  <c r="R94" i="3" s="1"/>
  <c r="J94" i="3"/>
  <c r="P96" i="3"/>
  <c r="R96" i="3" s="1"/>
  <c r="J96" i="3"/>
  <c r="J137" i="3"/>
  <c r="P137" i="3"/>
  <c r="P80" i="3"/>
  <c r="R80" i="3" s="1"/>
  <c r="J80" i="3"/>
  <c r="P72" i="3"/>
  <c r="R72" i="3" s="1"/>
  <c r="J72" i="3"/>
  <c r="P91" i="3"/>
  <c r="R91" i="3" s="1"/>
  <c r="J91" i="3"/>
  <c r="J62" i="3"/>
  <c r="P62" i="3"/>
  <c r="R62" i="3" s="1"/>
  <c r="J78" i="3"/>
  <c r="P78" i="3"/>
  <c r="R78" i="3" s="1"/>
  <c r="J77" i="3"/>
  <c r="P77" i="3"/>
  <c r="R77" i="3" s="1"/>
  <c r="J76" i="3"/>
  <c r="P76" i="3"/>
  <c r="R76" i="3" s="1"/>
  <c r="J64" i="3"/>
  <c r="P64" i="3"/>
  <c r="R64" i="3" s="1"/>
  <c r="P86" i="3"/>
  <c r="R86" i="3" s="1"/>
  <c r="J86" i="3"/>
  <c r="P99" i="3"/>
  <c r="R99" i="3" s="1"/>
  <c r="J99" i="3"/>
  <c r="P85" i="3"/>
  <c r="R85" i="3" s="1"/>
  <c r="J85" i="3"/>
  <c r="P69" i="3"/>
  <c r="R69" i="3" s="1"/>
  <c r="J69" i="3"/>
  <c r="P73" i="3"/>
  <c r="R73" i="3" s="1"/>
  <c r="J73" i="3"/>
  <c r="P68" i="3"/>
  <c r="R68" i="3" s="1"/>
  <c r="J68" i="3"/>
  <c r="P56" i="3"/>
  <c r="R56" i="3" s="1"/>
  <c r="J56" i="3"/>
  <c r="P63" i="3"/>
  <c r="R63" i="3" s="1"/>
  <c r="J63" i="3"/>
  <c r="P67" i="3"/>
  <c r="J67" i="3"/>
  <c r="J57" i="3"/>
  <c r="P57" i="3"/>
  <c r="R57" i="3" s="1"/>
  <c r="J634" i="1"/>
  <c r="J467" i="1"/>
  <c r="J420" i="1"/>
  <c r="J394" i="1"/>
  <c r="J456" i="1"/>
  <c r="J54" i="1"/>
  <c r="J564" i="1"/>
  <c r="J400" i="1"/>
  <c r="J412" i="1"/>
  <c r="J585" i="1"/>
  <c r="J68" i="1"/>
  <c r="J384" i="1"/>
  <c r="J94" i="1"/>
  <c r="J380" i="1"/>
  <c r="J415" i="1"/>
  <c r="Q384" i="1"/>
  <c r="T384" i="1" s="1"/>
  <c r="Q94" i="1"/>
  <c r="T94" i="1" s="1"/>
  <c r="Q380" i="1"/>
  <c r="T380" i="1" s="1"/>
  <c r="Q415" i="1"/>
  <c r="T415" i="1" s="1"/>
  <c r="Q484" i="1"/>
  <c r="T484" i="1" s="1"/>
  <c r="Q485" i="1"/>
  <c r="T485" i="1" s="1"/>
  <c r="Q65" i="1"/>
  <c r="T65" i="1" s="1"/>
  <c r="Q400" i="1"/>
  <c r="T400" i="1" s="1"/>
  <c r="Q440" i="1"/>
  <c r="T440" i="1" s="1"/>
  <c r="Q52" i="1"/>
  <c r="T52" i="1" s="1"/>
  <c r="J440" i="1"/>
  <c r="J395" i="1"/>
  <c r="J388" i="1"/>
  <c r="J646" i="1"/>
  <c r="J593" i="1"/>
  <c r="J378" i="1"/>
  <c r="J403" i="1"/>
  <c r="Q396" i="1"/>
  <c r="T396" i="1" s="1"/>
  <c r="Q412" i="1"/>
  <c r="T412" i="1" s="1"/>
  <c r="Q557" i="1"/>
  <c r="T557" i="1" s="1"/>
  <c r="Q585" i="1"/>
  <c r="T585" i="1" s="1"/>
  <c r="Q68" i="1"/>
  <c r="T68" i="1" s="1"/>
  <c r="Q139" i="1"/>
  <c r="T139" i="1" s="1"/>
  <c r="Q140" i="1"/>
  <c r="T140" i="1" s="1"/>
  <c r="Q389" i="1"/>
  <c r="T389" i="1" s="1"/>
  <c r="Q558" i="1"/>
  <c r="T558" i="1" s="1"/>
  <c r="Q390" i="1"/>
  <c r="T390" i="1" s="1"/>
  <c r="Q138" i="1"/>
  <c r="T138" i="1" s="1"/>
  <c r="Q417" i="1"/>
  <c r="T417" i="1" s="1"/>
  <c r="Q391" i="1"/>
  <c r="T391" i="1" s="1"/>
  <c r="Q411" i="1"/>
  <c r="T411" i="1" s="1"/>
  <c r="Q413" i="1"/>
  <c r="T413" i="1" s="1"/>
  <c r="Q49" i="1"/>
  <c r="T49" i="1" s="1"/>
  <c r="Q99" i="1"/>
  <c r="T99" i="1" s="1"/>
  <c r="Q401" i="1"/>
  <c r="T401" i="1" s="1"/>
  <c r="Q135" i="1"/>
  <c r="T135" i="1" s="1"/>
  <c r="Q136" i="1"/>
  <c r="T136" i="1" s="1"/>
  <c r="Q410" i="1"/>
  <c r="T410" i="1" s="1"/>
  <c r="Q141" i="1"/>
  <c r="T141" i="1" s="1"/>
  <c r="Q71" i="1"/>
  <c r="T71" i="1" s="1"/>
  <c r="Q104" i="1"/>
  <c r="T104" i="1" s="1"/>
  <c r="Q137" i="1"/>
  <c r="T137" i="1" s="1"/>
  <c r="Q116" i="1"/>
  <c r="T116" i="1" s="1"/>
  <c r="Q117" i="1"/>
  <c r="T117" i="1" s="1"/>
  <c r="Q40" i="1"/>
  <c r="T40" i="1" s="1"/>
  <c r="Q105" i="1"/>
  <c r="T105" i="1" s="1"/>
  <c r="Q119" i="1"/>
  <c r="T119" i="1" s="1"/>
  <c r="Q151" i="1"/>
  <c r="T151" i="1" s="1"/>
  <c r="Q414" i="1"/>
  <c r="T414" i="1" s="1"/>
  <c r="Q540" i="1"/>
  <c r="T540" i="1" s="1"/>
  <c r="Q466" i="1"/>
  <c r="T466" i="1" s="1"/>
  <c r="Q402" i="1"/>
  <c r="T402" i="1" s="1"/>
  <c r="Q51" i="1"/>
  <c r="T51" i="1" s="1"/>
  <c r="Q64" i="1"/>
  <c r="T64" i="1" s="1"/>
  <c r="Q579" i="1"/>
  <c r="T579" i="1" s="1"/>
  <c r="Q125" i="1"/>
  <c r="T125" i="1" s="1"/>
  <c r="Q409" i="1"/>
  <c r="T409" i="1" s="1"/>
  <c r="Q419" i="1"/>
  <c r="T419" i="1" s="1"/>
  <c r="Q147" i="1"/>
  <c r="T147" i="1" s="1"/>
  <c r="Q148" i="1"/>
  <c r="T148" i="1" s="1"/>
  <c r="Q434" i="1"/>
  <c r="T434" i="1" s="1"/>
  <c r="Q133" i="1"/>
  <c r="T133" i="1" s="1"/>
  <c r="Q149" i="1"/>
  <c r="T149" i="1" s="1"/>
  <c r="Q150" i="1"/>
  <c r="T150" i="1" s="1"/>
  <c r="Q474" i="1"/>
  <c r="T474" i="1" s="1"/>
  <c r="Q493" i="1"/>
  <c r="T493" i="1" s="1"/>
  <c r="Q488" i="1"/>
  <c r="T488" i="1" s="1"/>
  <c r="Q554" i="1"/>
  <c r="T554" i="1" s="1"/>
  <c r="Q113" i="1"/>
  <c r="T113" i="1" s="1"/>
  <c r="Q543" i="1"/>
  <c r="T543" i="1" s="1"/>
  <c r="Q143" i="1"/>
  <c r="T143" i="1" s="1"/>
  <c r="Q118" i="1"/>
  <c r="T118" i="1" s="1"/>
  <c r="Q406" i="1"/>
  <c r="T406" i="1" s="1"/>
  <c r="Q407" i="1"/>
  <c r="T407" i="1" s="1"/>
  <c r="Q418" i="1"/>
  <c r="T418" i="1" s="1"/>
  <c r="Q489" i="1"/>
  <c r="T489" i="1" s="1"/>
  <c r="Q53" i="1"/>
  <c r="T53" i="1" s="1"/>
  <c r="Q531" i="1"/>
  <c r="T531" i="1" s="1"/>
  <c r="Q538" i="1"/>
  <c r="T538" i="1" s="1"/>
  <c r="Q640" i="1"/>
  <c r="T640" i="1" s="1"/>
  <c r="Q102" i="1"/>
  <c r="T102" i="1" s="1"/>
  <c r="Q66" i="1"/>
  <c r="T66" i="1" s="1"/>
  <c r="Q50" i="1"/>
  <c r="T50" i="1" s="1"/>
  <c r="Q632" i="1"/>
  <c r="T632" i="1" s="1"/>
  <c r="Q536" i="1"/>
  <c r="T536" i="1" s="1"/>
  <c r="Q67" i="1"/>
  <c r="T67" i="1" s="1"/>
  <c r="Q62" i="1"/>
  <c r="T62" i="1" s="1"/>
  <c r="Q570" i="1"/>
  <c r="T570" i="1" s="1"/>
  <c r="Q556" i="1"/>
  <c r="T556" i="1" s="1"/>
  <c r="Q509" i="1"/>
  <c r="T509" i="1" s="1"/>
  <c r="Q433" i="1"/>
  <c r="T433" i="1" s="1"/>
  <c r="Q609" i="1"/>
  <c r="T609" i="1" s="1"/>
  <c r="Q436" i="1"/>
  <c r="T436" i="1" s="1"/>
  <c r="Q517" i="1"/>
  <c r="T517" i="1" s="1"/>
  <c r="Q421" i="1"/>
  <c r="T421" i="1" s="1"/>
  <c r="Q515" i="1"/>
  <c r="T515" i="1" s="1"/>
  <c r="Q541" i="1"/>
  <c r="T541" i="1" s="1"/>
  <c r="Q518" i="1"/>
  <c r="T518" i="1" s="1"/>
  <c r="Q425" i="1"/>
  <c r="T425" i="1" s="1"/>
  <c r="Q63" i="1"/>
  <c r="T63" i="1" s="1"/>
  <c r="Q496" i="1"/>
  <c r="T496" i="1" s="1"/>
  <c r="Q498" i="1"/>
  <c r="T498" i="1" s="1"/>
  <c r="Q500" i="1"/>
  <c r="T500" i="1" s="1"/>
  <c r="Q61" i="1"/>
  <c r="T61" i="1" s="1"/>
  <c r="Q431" i="1"/>
  <c r="T431" i="1" s="1"/>
  <c r="Q457" i="1"/>
  <c r="T457" i="1" s="1"/>
  <c r="Q432" i="1"/>
  <c r="T432" i="1" s="1"/>
  <c r="Q58" i="1"/>
  <c r="T58" i="1" s="1"/>
  <c r="Q47" i="1"/>
  <c r="T47" i="1" s="1"/>
  <c r="Q34" i="1"/>
  <c r="T34" i="1" s="1"/>
  <c r="Q582" i="1"/>
  <c r="T582" i="1" s="1"/>
  <c r="Q86" i="1"/>
  <c r="T86" i="1" s="1"/>
  <c r="Q443" i="1"/>
  <c r="T443" i="1" s="1"/>
  <c r="Q446" i="1"/>
  <c r="T446" i="1" s="1"/>
  <c r="Q447" i="1"/>
  <c r="T447" i="1" s="1"/>
  <c r="Q567" i="1"/>
  <c r="T567" i="1" s="1"/>
  <c r="Q448" i="1"/>
  <c r="T448" i="1" s="1"/>
  <c r="Q638" i="1"/>
  <c r="T638" i="1" s="1"/>
  <c r="Q450" i="1"/>
  <c r="T450" i="1" s="1"/>
  <c r="Q38" i="1"/>
  <c r="T38" i="1" s="1"/>
  <c r="Q451" i="1"/>
  <c r="T451" i="1" s="1"/>
  <c r="Q452" i="1"/>
  <c r="T452" i="1" s="1"/>
  <c r="Q453" i="1"/>
  <c r="T453" i="1" s="1"/>
  <c r="Q55" i="1"/>
  <c r="T55" i="1" s="1"/>
  <c r="Q516" i="1"/>
  <c r="T516" i="1" s="1"/>
  <c r="Q494" i="1"/>
  <c r="T494" i="1" s="1"/>
  <c r="Q455" i="1"/>
  <c r="T455" i="1" s="1"/>
  <c r="Q560" i="1"/>
  <c r="T560" i="1" s="1"/>
  <c r="Q562" i="1"/>
  <c r="T562" i="1" s="1"/>
  <c r="Q569" i="1"/>
  <c r="T569" i="1" s="1"/>
  <c r="Q573" i="1"/>
  <c r="T573" i="1" s="1"/>
  <c r="Q497" i="1"/>
  <c r="T497" i="1" s="1"/>
  <c r="Q534" i="1"/>
  <c r="T534" i="1" s="1"/>
  <c r="Q610" i="1"/>
  <c r="T610" i="1" s="1"/>
  <c r="Q641" i="1"/>
  <c r="T641" i="1" s="1"/>
  <c r="Q74" i="1"/>
  <c r="T74" i="1" s="1"/>
  <c r="Q95" i="1"/>
  <c r="T95" i="1" s="1"/>
  <c r="Q547" i="1"/>
  <c r="T547" i="1" s="1"/>
  <c r="Q616" i="1"/>
  <c r="T616" i="1" s="1"/>
  <c r="Q42" i="1"/>
  <c r="T42" i="1" s="1"/>
  <c r="Q75" i="1"/>
  <c r="T75" i="1" s="1"/>
  <c r="Q98" i="1"/>
  <c r="T98" i="1" s="1"/>
  <c r="Q623" i="1"/>
  <c r="T623" i="1" s="1"/>
  <c r="Q442" i="1"/>
  <c r="T442" i="1" s="1"/>
  <c r="Q565" i="1"/>
  <c r="T565" i="1" s="1"/>
  <c r="Q604" i="1"/>
  <c r="T604" i="1" s="1"/>
  <c r="Q435" i="1"/>
  <c r="T435" i="1" s="1"/>
  <c r="Q454" i="1"/>
  <c r="T454" i="1" s="1"/>
  <c r="Q154" i="1"/>
  <c r="T154" i="1" s="1"/>
  <c r="Q155" i="1"/>
  <c r="T155" i="1" s="1"/>
  <c r="Q78" i="1"/>
  <c r="T78" i="1" s="1"/>
  <c r="Q449" i="1"/>
  <c r="T449" i="1" s="1"/>
  <c r="Q491" i="1"/>
  <c r="T491" i="1" s="1"/>
  <c r="Q463" i="1"/>
  <c r="T463" i="1" s="1"/>
  <c r="Q37" i="1"/>
  <c r="T37" i="1" s="1"/>
  <c r="Q459" i="1"/>
  <c r="T459" i="1" s="1"/>
  <c r="Q36" i="1"/>
  <c r="T36" i="1" s="1"/>
  <c r="Q617" i="1"/>
  <c r="T617" i="1" s="1"/>
  <c r="Q629" i="1"/>
  <c r="T629" i="1" s="1"/>
  <c r="Q578" i="1"/>
  <c r="T578" i="1" s="1"/>
  <c r="Q636" i="1"/>
  <c r="T636" i="1" s="1"/>
  <c r="Q635" i="1"/>
  <c r="T635" i="1" s="1"/>
  <c r="Q458" i="1"/>
  <c r="T458" i="1" s="1"/>
  <c r="Q599" i="1"/>
  <c r="T599" i="1" s="1"/>
  <c r="Q639" i="1"/>
  <c r="T639" i="1" s="1"/>
  <c r="Q602" i="1"/>
  <c r="T602" i="1" s="1"/>
  <c r="Q527" i="1"/>
  <c r="T527" i="1" s="1"/>
  <c r="Q60" i="1"/>
  <c r="T60" i="1" s="1"/>
  <c r="Q441" i="1"/>
  <c r="T441" i="1" s="1"/>
  <c r="Q41" i="1"/>
  <c r="T41" i="1" s="1"/>
  <c r="Q31" i="1"/>
  <c r="T31" i="1" s="1"/>
  <c r="Q48" i="1"/>
  <c r="T48" i="1" s="1"/>
  <c r="Q508" i="1"/>
  <c r="T508" i="1" s="1"/>
  <c r="Q85" i="1"/>
  <c r="T85" i="1" s="1"/>
  <c r="Q142" i="1"/>
  <c r="T142" i="1" s="1"/>
  <c r="Q526" i="1"/>
  <c r="T526" i="1" s="1"/>
  <c r="Q73" i="1"/>
  <c r="T73" i="1" s="1"/>
  <c r="Q460" i="1"/>
  <c r="T460" i="1" s="1"/>
  <c r="Q633" i="1"/>
  <c r="T633" i="1" s="1"/>
  <c r="Q82" i="1"/>
  <c r="T82" i="1" s="1"/>
  <c r="Q403" i="1"/>
  <c r="T403" i="1" s="1"/>
  <c r="Q583" i="1"/>
  <c r="T583" i="1" s="1"/>
  <c r="Q642" i="1"/>
  <c r="T642" i="1" s="1"/>
  <c r="Q584" i="1"/>
  <c r="T584" i="1" s="1"/>
  <c r="Q575" i="1"/>
  <c r="T575" i="1" s="1"/>
  <c r="Q395" i="1"/>
  <c r="T395" i="1" s="1"/>
  <c r="Q388" i="1"/>
  <c r="T388" i="1" s="1"/>
  <c r="Q646" i="1"/>
  <c r="T646" i="1" s="1"/>
  <c r="Q593" i="1"/>
  <c r="T593" i="1" s="1"/>
  <c r="Q378" i="1"/>
  <c r="T378" i="1" s="1"/>
  <c r="Q608" i="1"/>
  <c r="T608" i="1" s="1"/>
  <c r="Q79" i="1"/>
  <c r="T79" i="1" s="1"/>
  <c r="Q397" i="1"/>
  <c r="T397" i="1" s="1"/>
  <c r="Q529" i="1"/>
  <c r="T529" i="1" s="1"/>
  <c r="Q90" i="1"/>
  <c r="T90" i="1" s="1"/>
  <c r="Q114" i="1"/>
  <c r="T114" i="1" s="1"/>
  <c r="Q108" i="1"/>
  <c r="T108" i="1" s="1"/>
  <c r="Q92" i="1"/>
  <c r="T92" i="1" s="1"/>
  <c r="Q107" i="1"/>
  <c r="T107" i="1" s="1"/>
  <c r="Q91" i="1"/>
  <c r="T91" i="1" s="1"/>
  <c r="Q506" i="1"/>
  <c r="T506" i="1" s="1"/>
  <c r="Q462" i="1"/>
  <c r="T462" i="1" s="1"/>
  <c r="J65" i="1"/>
  <c r="J79" i="1"/>
  <c r="J397" i="1"/>
  <c r="J529" i="1"/>
  <c r="J31" i="1"/>
  <c r="J26" i="1"/>
  <c r="J90" i="1"/>
  <c r="J114" i="1"/>
  <c r="J108" i="1"/>
  <c r="J92" i="1"/>
  <c r="J107" i="1"/>
  <c r="J91" i="1"/>
  <c r="J462" i="1"/>
  <c r="J631" i="1"/>
  <c r="Q631" i="1"/>
  <c r="T631" i="1" s="1"/>
  <c r="Q70" i="1"/>
  <c r="T70" i="1" s="1"/>
  <c r="J70" i="1"/>
  <c r="J155" i="3"/>
  <c r="P155" i="3"/>
  <c r="R155" i="3" s="1"/>
  <c r="J146" i="3"/>
  <c r="P146" i="3"/>
  <c r="R146" i="3" s="1"/>
  <c r="J156" i="3"/>
  <c r="P156" i="3"/>
  <c r="R156" i="3" s="1"/>
  <c r="J108" i="3"/>
  <c r="P108" i="3"/>
  <c r="J154" i="3"/>
  <c r="P154" i="3"/>
  <c r="J123" i="3"/>
  <c r="P123" i="3"/>
  <c r="R123" i="3" s="1"/>
  <c r="J152" i="3"/>
  <c r="P152" i="3"/>
  <c r="J153" i="3"/>
  <c r="P153" i="3"/>
  <c r="J124" i="3"/>
  <c r="P124" i="3"/>
  <c r="R124" i="3" s="1"/>
  <c r="J139" i="3"/>
  <c r="P139" i="3"/>
  <c r="R139" i="3" s="1"/>
  <c r="J158" i="3"/>
  <c r="P158" i="3"/>
  <c r="J126" i="3"/>
  <c r="P126" i="3"/>
  <c r="J128" i="3"/>
  <c r="P128" i="3"/>
  <c r="R128" i="3" s="1"/>
  <c r="J159" i="3"/>
  <c r="P159" i="3"/>
  <c r="J115" i="3"/>
  <c r="P115" i="3"/>
  <c r="R115" i="3" s="1"/>
  <c r="J130" i="3"/>
  <c r="P130" i="3"/>
  <c r="R130" i="3" s="1"/>
  <c r="J131" i="3"/>
  <c r="P131" i="3"/>
  <c r="J116" i="3"/>
  <c r="P116" i="3"/>
  <c r="J122" i="3"/>
  <c r="P122" i="3"/>
  <c r="J117" i="3"/>
  <c r="P117" i="3"/>
  <c r="J118" i="3"/>
  <c r="P118" i="3"/>
  <c r="J112" i="3"/>
  <c r="P112" i="3"/>
  <c r="R112" i="3" s="1"/>
  <c r="J113" i="3"/>
  <c r="P113" i="3"/>
  <c r="R113" i="3" s="1"/>
  <c r="J111" i="3"/>
  <c r="P111" i="3"/>
  <c r="R111" i="3" s="1"/>
  <c r="J136" i="3"/>
  <c r="P136" i="3"/>
  <c r="R136" i="3" s="1"/>
  <c r="J114" i="3"/>
  <c r="P114" i="3"/>
  <c r="R114" i="3" s="1"/>
  <c r="J138" i="3"/>
  <c r="P138" i="3"/>
  <c r="R138" i="3" s="1"/>
  <c r="J142" i="3"/>
  <c r="P142" i="3"/>
  <c r="R142" i="3" s="1"/>
  <c r="J157" i="3"/>
  <c r="P157" i="3"/>
  <c r="J109" i="3"/>
  <c r="P109" i="3"/>
  <c r="J135" i="3"/>
  <c r="P135" i="3"/>
  <c r="J133" i="3"/>
  <c r="P133" i="3"/>
  <c r="R133" i="3" s="1"/>
  <c r="J119" i="3"/>
  <c r="P119" i="3"/>
  <c r="J110" i="3"/>
  <c r="P110" i="3"/>
  <c r="R110" i="3" s="1"/>
  <c r="J134" i="3"/>
  <c r="P134" i="3"/>
  <c r="R134" i="3" s="1"/>
  <c r="J129" i="3"/>
  <c r="P129" i="3"/>
  <c r="R129" i="3" s="1"/>
  <c r="J127" i="3"/>
  <c r="P127" i="3"/>
  <c r="J150" i="3"/>
  <c r="P150" i="3"/>
  <c r="R150" i="3" s="1"/>
  <c r="J132" i="3"/>
  <c r="P132" i="3"/>
  <c r="R132" i="3" s="1"/>
  <c r="J145" i="3"/>
  <c r="P145" i="3"/>
  <c r="R145" i="3" s="1"/>
  <c r="J143" i="3"/>
  <c r="P143" i="3"/>
  <c r="R143" i="3" s="1"/>
  <c r="J140" i="3"/>
  <c r="P140" i="3"/>
  <c r="R140" i="3" s="1"/>
  <c r="J149" i="3"/>
  <c r="P149" i="3"/>
  <c r="R149" i="3" s="1"/>
  <c r="J151" i="3"/>
  <c r="P151" i="3"/>
  <c r="R151" i="3" s="1"/>
  <c r="Q564" i="1"/>
  <c r="T564" i="1" s="1"/>
  <c r="J557" i="1"/>
  <c r="J396" i="1"/>
  <c r="J140" i="1"/>
  <c r="J139" i="1"/>
  <c r="J391" i="1"/>
  <c r="J417" i="1"/>
  <c r="J138" i="1"/>
  <c r="J390" i="1"/>
  <c r="J558" i="1"/>
  <c r="J389" i="1"/>
  <c r="Q153" i="1"/>
  <c r="T153" i="1" s="1"/>
  <c r="J153" i="1"/>
  <c r="Q398" i="1"/>
  <c r="T398" i="1" s="1"/>
  <c r="J398" i="1"/>
  <c r="J401" i="1"/>
  <c r="J99" i="1"/>
  <c r="J49" i="1"/>
  <c r="J413" i="1"/>
  <c r="J411" i="1"/>
  <c r="J141" i="1"/>
  <c r="J410" i="1"/>
  <c r="J136" i="1"/>
  <c r="J135" i="1"/>
  <c r="Q134" i="1"/>
  <c r="T134" i="1" s="1"/>
  <c r="J134" i="1"/>
  <c r="Q132" i="1"/>
  <c r="T132" i="1" s="1"/>
  <c r="J132" i="1"/>
  <c r="Q131" i="1"/>
  <c r="T131" i="1" s="1"/>
  <c r="J131" i="1"/>
  <c r="Q129" i="1"/>
  <c r="T129" i="1" s="1"/>
  <c r="J129" i="1"/>
  <c r="Q393" i="1"/>
  <c r="T393" i="1" s="1"/>
  <c r="J393" i="1"/>
  <c r="Q128" i="1"/>
  <c r="T128" i="1" s="1"/>
  <c r="J128" i="1"/>
  <c r="Q127" i="1"/>
  <c r="T127" i="1" s="1"/>
  <c r="J127" i="1"/>
  <c r="Q126" i="1"/>
  <c r="T126" i="1" s="1"/>
  <c r="J126" i="1"/>
  <c r="Q123" i="1"/>
  <c r="T123" i="1" s="1"/>
  <c r="J123" i="1"/>
  <c r="Q408" i="1"/>
  <c r="T408" i="1" s="1"/>
  <c r="J408" i="1"/>
  <c r="J119" i="1"/>
  <c r="J105" i="1"/>
  <c r="J40" i="1"/>
  <c r="J117" i="1"/>
  <c r="J116" i="1"/>
  <c r="J137" i="1"/>
  <c r="J104" i="1"/>
  <c r="J71" i="1"/>
  <c r="J579" i="1"/>
  <c r="J64" i="1"/>
  <c r="J51" i="1"/>
  <c r="J402" i="1"/>
  <c r="J466" i="1"/>
  <c r="J540" i="1"/>
  <c r="J414" i="1"/>
  <c r="J151" i="1"/>
  <c r="J493" i="1"/>
  <c r="J474" i="1"/>
  <c r="J150" i="1"/>
  <c r="J149" i="1"/>
  <c r="J133" i="1"/>
  <c r="J434" i="1"/>
  <c r="J148" i="1"/>
  <c r="J147" i="1"/>
  <c r="J419" i="1"/>
  <c r="J409" i="1"/>
  <c r="J125" i="1"/>
  <c r="J489" i="1"/>
  <c r="J418" i="1"/>
  <c r="J407" i="1"/>
  <c r="J406" i="1"/>
  <c r="J118" i="1"/>
  <c r="J143" i="1"/>
  <c r="J543" i="1"/>
  <c r="J113" i="1"/>
  <c r="J554" i="1"/>
  <c r="J488" i="1"/>
  <c r="Q404" i="1"/>
  <c r="T404" i="1" s="1"/>
  <c r="J404" i="1"/>
  <c r="Q487" i="1"/>
  <c r="T487" i="1" s="1"/>
  <c r="J487" i="1"/>
  <c r="Q630" i="1"/>
  <c r="T630" i="1" s="1"/>
  <c r="J630" i="1"/>
  <c r="Q115" i="1"/>
  <c r="T115" i="1" s="1"/>
  <c r="J115" i="1"/>
  <c r="Q439" i="1"/>
  <c r="T439" i="1" s="1"/>
  <c r="J439" i="1"/>
  <c r="J438" i="1"/>
  <c r="Q89" i="1"/>
  <c r="T89" i="1" s="1"/>
  <c r="J89" i="1"/>
  <c r="Q88" i="1"/>
  <c r="T88" i="1" s="1"/>
  <c r="J88" i="1"/>
  <c r="Q622" i="1"/>
  <c r="T622" i="1" s="1"/>
  <c r="J622" i="1"/>
  <c r="J536" i="1"/>
  <c r="J632" i="1"/>
  <c r="J50" i="1"/>
  <c r="J66" i="1"/>
  <c r="J102" i="1"/>
  <c r="J640" i="1"/>
  <c r="J538" i="1"/>
  <c r="J531" i="1"/>
  <c r="J53" i="1"/>
  <c r="Q637" i="1"/>
  <c r="T637" i="1" s="1"/>
  <c r="J637" i="1"/>
  <c r="Q486" i="1"/>
  <c r="T486" i="1" s="1"/>
  <c r="J486" i="1"/>
  <c r="J485" i="1"/>
  <c r="J484" i="1"/>
  <c r="Q483" i="1"/>
  <c r="T483" i="1" s="1"/>
  <c r="J483" i="1"/>
  <c r="Q101" i="1"/>
  <c r="T101" i="1" s="1"/>
  <c r="J101" i="1"/>
  <c r="Q482" i="1"/>
  <c r="T482" i="1" s="1"/>
  <c r="J482" i="1"/>
  <c r="Q481" i="1"/>
  <c r="T481" i="1" s="1"/>
  <c r="J481" i="1"/>
  <c r="Q563" i="1"/>
  <c r="T563" i="1" s="1"/>
  <c r="J563" i="1"/>
  <c r="Q480" i="1"/>
  <c r="T480" i="1" s="1"/>
  <c r="J480" i="1"/>
  <c r="Q478" i="1"/>
  <c r="T478" i="1" s="1"/>
  <c r="J478" i="1"/>
  <c r="Q477" i="1"/>
  <c r="T477" i="1" s="1"/>
  <c r="J477" i="1"/>
  <c r="Q423" i="1"/>
  <c r="T423" i="1" s="1"/>
  <c r="J423" i="1"/>
  <c r="Q475" i="1"/>
  <c r="T475" i="1" s="1"/>
  <c r="J475" i="1"/>
  <c r="Q97" i="1"/>
  <c r="T97" i="1" s="1"/>
  <c r="J97" i="1"/>
  <c r="Q523" i="1"/>
  <c r="T523" i="1" s="1"/>
  <c r="J523" i="1"/>
  <c r="Q21" i="1"/>
  <c r="T21" i="1" s="1"/>
  <c r="J21" i="1"/>
  <c r="Q522" i="1"/>
  <c r="T522" i="1" s="1"/>
  <c r="J522" i="1"/>
  <c r="Q525" i="1"/>
  <c r="T525" i="1" s="1"/>
  <c r="J525" i="1"/>
  <c r="Q524" i="1"/>
  <c r="T524" i="1" s="1"/>
  <c r="J524" i="1"/>
  <c r="Q521" i="1"/>
  <c r="T521" i="1" s="1"/>
  <c r="J521" i="1"/>
  <c r="Q152" i="1"/>
  <c r="T152" i="1" s="1"/>
  <c r="J152" i="1"/>
  <c r="Q492" i="1"/>
  <c r="T492" i="1" s="1"/>
  <c r="J492" i="1"/>
  <c r="Q490" i="1"/>
  <c r="T490" i="1" s="1"/>
  <c r="J490" i="1"/>
  <c r="Q146" i="1"/>
  <c r="T146" i="1" s="1"/>
  <c r="J146" i="1"/>
  <c r="Q145" i="1"/>
  <c r="T145" i="1" s="1"/>
  <c r="J145" i="1"/>
  <c r="Q510" i="1"/>
  <c r="T510" i="1" s="1"/>
  <c r="J510" i="1"/>
  <c r="Q124" i="1"/>
  <c r="T124" i="1" s="1"/>
  <c r="J124" i="1"/>
  <c r="Q122" i="1"/>
  <c r="T122" i="1" s="1"/>
  <c r="J122" i="1"/>
  <c r="Q121" i="1"/>
  <c r="T121" i="1" s="1"/>
  <c r="J121" i="1"/>
  <c r="Q120" i="1"/>
  <c r="T120" i="1" s="1"/>
  <c r="J120" i="1"/>
  <c r="Q144" i="1"/>
  <c r="T144" i="1" s="1"/>
  <c r="J144" i="1"/>
  <c r="Q405" i="1"/>
  <c r="T405" i="1" s="1"/>
  <c r="J405" i="1"/>
  <c r="Q461" i="1"/>
  <c r="T461" i="1" s="1"/>
  <c r="J461" i="1"/>
  <c r="Q69" i="1"/>
  <c r="T69" i="1" s="1"/>
  <c r="J69" i="1"/>
  <c r="Q56" i="1"/>
  <c r="T56" i="1" s="1"/>
  <c r="J56" i="1"/>
  <c r="Q539" i="1"/>
  <c r="T539" i="1" s="1"/>
  <c r="J539" i="1"/>
  <c r="J52" i="1"/>
  <c r="Q621" i="1"/>
  <c r="T621" i="1" s="1"/>
  <c r="J621" i="1"/>
  <c r="Q528" i="1"/>
  <c r="T528" i="1" s="1"/>
  <c r="J528" i="1"/>
  <c r="Q537" i="1"/>
  <c r="T537" i="1" s="1"/>
  <c r="J537" i="1"/>
  <c r="Q505" i="1"/>
  <c r="T505" i="1" s="1"/>
  <c r="J505" i="1"/>
  <c r="Q504" i="1"/>
  <c r="T504" i="1" s="1"/>
  <c r="J504" i="1"/>
  <c r="Q503" i="1"/>
  <c r="T503" i="1" s="1"/>
  <c r="J503" i="1"/>
  <c r="Q502" i="1"/>
  <c r="T502" i="1" s="1"/>
  <c r="J502" i="1"/>
  <c r="Q501" i="1"/>
  <c r="T501" i="1" s="1"/>
  <c r="J501" i="1"/>
  <c r="Q87" i="1"/>
  <c r="T87" i="1" s="1"/>
  <c r="J87" i="1"/>
  <c r="Q430" i="1"/>
  <c r="T430" i="1" s="1"/>
  <c r="J430" i="1"/>
  <c r="Q499" i="1"/>
  <c r="T499" i="1" s="1"/>
  <c r="J499" i="1"/>
  <c r="Q429" i="1"/>
  <c r="T429" i="1" s="1"/>
  <c r="J429" i="1"/>
  <c r="Q479" i="1"/>
  <c r="T479" i="1" s="1"/>
  <c r="J479" i="1"/>
  <c r="Q428" i="1"/>
  <c r="T428" i="1" s="1"/>
  <c r="J428" i="1"/>
  <c r="Q427" i="1"/>
  <c r="T427" i="1" s="1"/>
  <c r="J427" i="1"/>
  <c r="Q561" i="1"/>
  <c r="T561" i="1" s="1"/>
  <c r="J561" i="1"/>
  <c r="Q426" i="1"/>
  <c r="T426" i="1" s="1"/>
  <c r="J426" i="1"/>
  <c r="Q495" i="1"/>
  <c r="T495" i="1" s="1"/>
  <c r="J495" i="1"/>
  <c r="Q559" i="1"/>
  <c r="T559" i="1" s="1"/>
  <c r="J559" i="1"/>
  <c r="Q422" i="1"/>
  <c r="T422" i="1" s="1"/>
  <c r="J422" i="1"/>
  <c r="J625" i="1"/>
  <c r="Q530" i="1"/>
  <c r="T530" i="1" s="1"/>
  <c r="J530" i="1"/>
  <c r="Q588" i="1"/>
  <c r="T588" i="1" s="1"/>
  <c r="J588" i="1"/>
  <c r="Q535" i="1"/>
  <c r="T535" i="1" s="1"/>
  <c r="J535" i="1"/>
  <c r="J518" i="1"/>
  <c r="J541" i="1"/>
  <c r="J515" i="1"/>
  <c r="J421" i="1"/>
  <c r="J517" i="1"/>
  <c r="J436" i="1"/>
  <c r="J609" i="1"/>
  <c r="J433" i="1"/>
  <c r="J509" i="1"/>
  <c r="J556" i="1"/>
  <c r="J570" i="1"/>
  <c r="J62" i="1"/>
  <c r="J67" i="1"/>
  <c r="J34" i="1"/>
  <c r="J47" i="1"/>
  <c r="J58" i="1"/>
  <c r="J432" i="1"/>
  <c r="J457" i="1"/>
  <c r="J431" i="1"/>
  <c r="J61" i="1"/>
  <c r="J500" i="1"/>
  <c r="J498" i="1"/>
  <c r="J59" i="1"/>
  <c r="J496" i="1"/>
  <c r="J63" i="1"/>
  <c r="J425" i="1"/>
  <c r="J494" i="1"/>
  <c r="J516" i="1"/>
  <c r="J55" i="1"/>
  <c r="J453" i="1"/>
  <c r="J452" i="1"/>
  <c r="J451" i="1"/>
  <c r="J38" i="1"/>
  <c r="J450" i="1"/>
  <c r="J638" i="1"/>
  <c r="J448" i="1"/>
  <c r="J567" i="1"/>
  <c r="J447" i="1"/>
  <c r="J446" i="1"/>
  <c r="J443" i="1"/>
  <c r="J86" i="1"/>
  <c r="J582" i="1"/>
  <c r="J95" i="1"/>
  <c r="J74" i="1"/>
  <c r="J641" i="1"/>
  <c r="J610" i="1"/>
  <c r="J534" i="1"/>
  <c r="J497" i="1"/>
  <c r="J573" i="1"/>
  <c r="J569" i="1"/>
  <c r="J103" i="1"/>
  <c r="J562" i="1"/>
  <c r="J560" i="1"/>
  <c r="J455" i="1"/>
  <c r="J155" i="1"/>
  <c r="J154" i="1"/>
  <c r="J454" i="1"/>
  <c r="J435" i="1"/>
  <c r="J604" i="1"/>
  <c r="J565" i="1"/>
  <c r="J442" i="1"/>
  <c r="J623" i="1"/>
  <c r="J98" i="1"/>
  <c r="J75" i="1"/>
  <c r="J42" i="1"/>
  <c r="J616" i="1"/>
  <c r="J547" i="1"/>
  <c r="J635" i="1"/>
  <c r="J636" i="1"/>
  <c r="J578" i="1"/>
  <c r="J629" i="1"/>
  <c r="J617" i="1"/>
  <c r="J36" i="1"/>
  <c r="J459" i="1"/>
  <c r="J37" i="1"/>
  <c r="J463" i="1"/>
  <c r="J491" i="1"/>
  <c r="J449" i="1"/>
  <c r="J78" i="1"/>
  <c r="J14" i="1"/>
  <c r="J41" i="1"/>
  <c r="J441" i="1"/>
  <c r="J60" i="1"/>
  <c r="J527" i="1"/>
  <c r="J602" i="1"/>
  <c r="J639" i="1"/>
  <c r="J599" i="1"/>
  <c r="J458" i="1"/>
  <c r="Q464" i="1"/>
  <c r="T464" i="1" s="1"/>
  <c r="J464" i="1"/>
  <c r="Q568" i="1"/>
  <c r="T568" i="1" s="1"/>
  <c r="J568" i="1"/>
  <c r="J633" i="1"/>
  <c r="J72" i="1"/>
  <c r="J460" i="1"/>
  <c r="J73" i="1"/>
  <c r="J526" i="1"/>
  <c r="J142" i="1"/>
  <c r="J85" i="1"/>
  <c r="J508" i="1"/>
  <c r="J48" i="1"/>
  <c r="Q589" i="1"/>
  <c r="T589" i="1" s="1"/>
  <c r="J589" i="1"/>
  <c r="Q571" i="1"/>
  <c r="T571" i="1" s="1"/>
  <c r="J571" i="1"/>
  <c r="Q572" i="1"/>
  <c r="T572" i="1" s="1"/>
  <c r="J572" i="1"/>
  <c r="Q555" i="1"/>
  <c r="T555" i="1" s="1"/>
  <c r="J555" i="1"/>
  <c r="Q57" i="1"/>
  <c r="T57" i="1" s="1"/>
  <c r="J57" i="1"/>
  <c r="Q465" i="1"/>
  <c r="T465" i="1" s="1"/>
  <c r="J465" i="1"/>
  <c r="Q613" i="1"/>
  <c r="T613" i="1" s="1"/>
  <c r="J613" i="1"/>
  <c r="Q566" i="1"/>
  <c r="T566" i="1" s="1"/>
  <c r="J566" i="1"/>
  <c r="J82" i="1"/>
  <c r="Q647" i="1"/>
  <c r="T647" i="1" s="1"/>
  <c r="J647" i="1"/>
  <c r="Q644" i="1"/>
  <c r="T644" i="1" s="1"/>
  <c r="J644" i="1"/>
  <c r="Q574" i="1"/>
  <c r="T574" i="1" s="1"/>
  <c r="J574" i="1"/>
  <c r="Q586" i="1"/>
  <c r="T586" i="1" s="1"/>
  <c r="J586" i="1"/>
  <c r="Q437" i="1"/>
  <c r="T437" i="1" s="1"/>
  <c r="J437" i="1"/>
  <c r="Q595" i="1"/>
  <c r="T595" i="1" s="1"/>
  <c r="J595" i="1"/>
  <c r="Q605" i="1"/>
  <c r="T605" i="1" s="1"/>
  <c r="J605" i="1"/>
  <c r="Q581" i="1"/>
  <c r="T581" i="1" s="1"/>
  <c r="J581" i="1"/>
  <c r="Q100" i="1"/>
  <c r="T100" i="1" s="1"/>
  <c r="J100" i="1"/>
  <c r="Q445" i="1"/>
  <c r="T445" i="1" s="1"/>
  <c r="J445" i="1"/>
  <c r="Q576" i="1"/>
  <c r="T576" i="1" s="1"/>
  <c r="J576" i="1"/>
  <c r="Q628" i="1"/>
  <c r="T628" i="1" s="1"/>
  <c r="J628" i="1"/>
  <c r="Q77" i="1"/>
  <c r="T77" i="1" s="1"/>
  <c r="J77" i="1"/>
  <c r="J575" i="1"/>
  <c r="J584" i="1"/>
  <c r="J642" i="1"/>
  <c r="J583" i="1"/>
  <c r="Q580" i="1"/>
  <c r="T580" i="1" s="1"/>
  <c r="J580" i="1"/>
  <c r="Q587" i="1"/>
  <c r="T587" i="1" s="1"/>
  <c r="J587" i="1"/>
  <c r="J24" i="1"/>
  <c r="J608" i="1"/>
  <c r="J112" i="1"/>
  <c r="Q577" i="1"/>
  <c r="T577" i="1" s="1"/>
  <c r="J577" i="1"/>
  <c r="Q648" i="1"/>
  <c r="T648" i="1" s="1"/>
  <c r="J648" i="1"/>
  <c r="Q618" i="1"/>
  <c r="T618" i="1" s="1"/>
  <c r="J618" i="1"/>
  <c r="Q606" i="1"/>
  <c r="T606" i="1" s="1"/>
  <c r="J606" i="1"/>
  <c r="J32" i="1"/>
  <c r="Q46" i="1"/>
  <c r="T46" i="1" s="1"/>
  <c r="J46" i="1"/>
  <c r="Q591" i="1"/>
  <c r="T591" i="1" s="1"/>
  <c r="J591" i="1"/>
  <c r="Q607" i="1"/>
  <c r="T607" i="1" s="1"/>
  <c r="J607" i="1"/>
  <c r="Q550" i="1"/>
  <c r="T550" i="1" s="1"/>
  <c r="J550" i="1"/>
  <c r="R30" i="3" l="1"/>
  <c r="R24" i="8"/>
  <c r="T5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tc={7B82CBBE-CA4C-4BCC-BE02-E97DA244C476}</author>
  </authors>
  <commentList>
    <comment ref="B30" authorId="0" shapeId="0" xr:uid="{7B82CBBE-CA4C-4BCC-BE02-E97DA244C476}">
      <text>
        <t xml:space="preserve">[Threaded comment]
Your version of Excel allows you to read this threaded comment; however, any edits to it will get removed if the file is opened in a newer version of Excel. Learn more: https://go.microsoft.com/fwlink/?linkid=870924
Comment:
    @Mohr, Thomas Does this also include sidewalk missing on Toban Dr?
Reply:
    Just doing Blaine Dr for now
</t>
      </text>
    </comment>
  </commentList>
</comments>
</file>

<file path=xl/sharedStrings.xml><?xml version="1.0" encoding="utf-8"?>
<sst xmlns="http://schemas.openxmlformats.org/spreadsheetml/2006/main" count="4309" uniqueCount="2239">
  <si>
    <t>Scoring System</t>
  </si>
  <si>
    <t>High-Injury Network</t>
  </si>
  <si>
    <t>Ped Gap Issue</t>
  </si>
  <si>
    <t>Bike Gap Issue</t>
  </si>
  <si>
    <t>Proposed Solution</t>
  </si>
  <si>
    <t>Environmental Justice Area / Social Vulnerability Impact</t>
  </si>
  <si>
    <t>Criteria</t>
  </si>
  <si>
    <t>Score</t>
  </si>
  <si>
    <t>Countermeasure / Improvement</t>
  </si>
  <si>
    <t>0-100% resolution of safety issue</t>
  </si>
  <si>
    <t>0-100% resolution of ped gap</t>
  </si>
  <si>
    <t>0-100% resolution of bike gap</t>
  </si>
  <si>
    <t>Based on the Greater Madison MPO Tier 1 and 2 Enivronmental Justice Areas</t>
  </si>
  <si>
    <t>Not on HIN</t>
  </si>
  <si>
    <t>Issue not related to network gap</t>
  </si>
  <si>
    <t>Speed Humps</t>
  </si>
  <si>
    <t>Map at https://cityofmadison.maps.arcgis.com/apps/webappviewer/index.html?id=16591d0e179b4229bb0257ce4eb17827</t>
  </si>
  <si>
    <t>On HIN but no ped/bike A or B crashes in last 5 years or MV A</t>
  </si>
  <si>
    <t>Need for small improvements</t>
  </si>
  <si>
    <t>Rectangular Rapid Flashing Beacon (RRFB)</t>
  </si>
  <si>
    <t>Up to 47%*</t>
  </si>
  <si>
    <t>Up to 98%*</t>
  </si>
  <si>
    <t xml:space="preserve">Up to 98% </t>
  </si>
  <si>
    <t>https://www-tlstest.arcgis.com/apps/mapviewer/index.html?webmap=0d8e9bc0d8fd4c8bb411c2e36b121ee9</t>
  </si>
  <si>
    <t>Rectangular Rapid Flashing Beacon (RRFB) (2 lanes)</t>
  </si>
  <si>
    <t>Up to 47%**</t>
  </si>
  <si>
    <t>On HIN &amp; 1 ped/bike A or B crash or 1 MV A crash</t>
  </si>
  <si>
    <t>Sidewalk gap on a residential street or ped crossing safety in area with high pedestrian generators (bus stops, parks, schools, stores)</t>
  </si>
  <si>
    <t>No facility on collector street or residential street with volume over 2000; need for crossing improvements on collector; high trip generators on established route</t>
  </si>
  <si>
    <t>New Sidewalk or Path</t>
  </si>
  <si>
    <t>65-89%*</t>
  </si>
  <si>
    <t>up to 100%</t>
  </si>
  <si>
    <t>New link ^</t>
  </si>
  <si>
    <t>RRFB (4 or more lanes)</t>
  </si>
  <si>
    <t>Up to 25%**</t>
  </si>
  <si>
    <t>**RRFB increased crashes on multi-lane crossing with a high volume path</t>
  </si>
  <si>
    <t>No RRFBs adjacent RR xings</t>
  </si>
  <si>
    <t>On HIN &amp; 2 ped/bike A or B crashes  or MV A crasHes</t>
  </si>
  <si>
    <t>Sidewalk gap on a collector street or crossing safety (including arterials) in area with pedestrian generators (bus stops, parks, schools, stores)</t>
  </si>
  <si>
    <t>Gap in facilities on collector street or improvements needed to higher volume street</t>
  </si>
  <si>
    <t>New Marked Bike Lane on Urban 4-lane undivided local, collector</t>
  </si>
  <si>
    <t>57%*</t>
  </si>
  <si>
    <t>On HIN &amp; 3 ped/bike A or B crashes or MV A crashes</t>
  </si>
  <si>
    <t>Crossing unsignalized street 3+ lanes</t>
  </si>
  <si>
    <t>New Marked Bike Lane on Urban 2-lane undivided local, collector</t>
  </si>
  <si>
    <t>30%*</t>
  </si>
  <si>
    <t>Up to 100%</t>
  </si>
  <si>
    <r>
      <t xml:space="preserve">New Marked Bike Lane on Urban 4-lane undivided </t>
    </r>
    <r>
      <rPr>
        <i/>
        <strike/>
        <sz val="12"/>
        <color theme="1"/>
        <rFont val="Calibri"/>
        <family val="2"/>
      </rPr>
      <t>local, collector</t>
    </r>
  </si>
  <si>
    <t>On HIN &amp; 4 ped/bike A or B crashes or MV A</t>
  </si>
  <si>
    <t>Gap in facilities on arterial street</t>
  </si>
  <si>
    <t>Gap in facilities on arterial street or alternative to arterial</t>
  </si>
  <si>
    <t>Buffered bike lane</t>
  </si>
  <si>
    <t>30-57%</t>
  </si>
  <si>
    <r>
      <t xml:space="preserve">New Marked Bike Lane on Urban 2-lane undivided </t>
    </r>
    <r>
      <rPr>
        <i/>
        <strike/>
        <sz val="12"/>
        <color theme="1"/>
        <rFont val="Calibri"/>
        <family val="2"/>
      </rPr>
      <t>local, collector</t>
    </r>
  </si>
  <si>
    <t>**20% for upgrade from bike lane to buffered, add to above figures if no bike lane to buffered bike lane</t>
  </si>
  <si>
    <t>On HIN, Fatality</t>
  </si>
  <si>
    <t>Protected Bike Lane or Path</t>
  </si>
  <si>
    <t>57%+</t>
  </si>
  <si>
    <t>20%**</t>
  </si>
  <si>
    <t>**50% for conversion from existing bike lanes to protected, add to above figures if no bike lane</t>
  </si>
  <si>
    <t>*crashes per block for corridor projects</t>
  </si>
  <si>
    <t xml:space="preserve">Bike Boulevard </t>
  </si>
  <si>
    <t>Varies by treatments</t>
  </si>
  <si>
    <t>Protected Bike Lane</t>
  </si>
  <si>
    <t>50%**</t>
  </si>
  <si>
    <t>High Injury Network link</t>
  </si>
  <si>
    <t>Protected Intersection</t>
  </si>
  <si>
    <t>Green Bike Markings</t>
  </si>
  <si>
    <t>Continental Crosswalks</t>
  </si>
  <si>
    <t>Up to 40%*</t>
  </si>
  <si>
    <t>Up to 40%***</t>
  </si>
  <si>
    <t>***40% for unmarked, 20% for already marked</t>
  </si>
  <si>
    <t>Advance Yield Markings or Signs</t>
  </si>
  <si>
    <t>Up to 25%*</t>
  </si>
  <si>
    <t>New Accessible Crosswalk</t>
  </si>
  <si>
    <t>25-50%</t>
  </si>
  <si>
    <t>50-75%*</t>
  </si>
  <si>
    <t>Islands - speeding</t>
  </si>
  <si>
    <t>Up to 56%</t>
  </si>
  <si>
    <t>Islands - crashes</t>
  </si>
  <si>
    <t>Islands</t>
  </si>
  <si>
    <t>Islands - passing zones</t>
  </si>
  <si>
    <t xml:space="preserve">Chicane </t>
  </si>
  <si>
    <t>Up to 75%</t>
  </si>
  <si>
    <t>Islands - pedestrian/bike refuge</t>
  </si>
  <si>
    <t>56%*</t>
  </si>
  <si>
    <t>Signal Head - over each lane</t>
  </si>
  <si>
    <t>Up to 80%</t>
  </si>
  <si>
    <t xml:space="preserve">Lighting upgrade - pedestrian </t>
  </si>
  <si>
    <t>42%*</t>
  </si>
  <si>
    <t>Speed Hump</t>
  </si>
  <si>
    <t>Lighting upgrade - intersections</t>
  </si>
  <si>
    <t>Up to 38%*</t>
  </si>
  <si>
    <t>Sidewalk</t>
  </si>
  <si>
    <t>Lighting upgrade - urban highway</t>
  </si>
  <si>
    <t>Up to 28%*</t>
  </si>
  <si>
    <t>Road Diet</t>
  </si>
  <si>
    <t>19-47%*</t>
  </si>
  <si>
    <t>Median Closure</t>
  </si>
  <si>
    <t>Pedestrian Countdown Timer</t>
  </si>
  <si>
    <t>10%*</t>
  </si>
  <si>
    <t>Raised Crossing</t>
  </si>
  <si>
    <t>30-50%</t>
  </si>
  <si>
    <t>Bumpouts - passing</t>
  </si>
  <si>
    <t>Bumpout - visibility</t>
  </si>
  <si>
    <t>Signs - Active (regulatory, ie stop)</t>
  </si>
  <si>
    <t>Signs - Active (warning)</t>
  </si>
  <si>
    <t>Signs - Active</t>
  </si>
  <si>
    <t>25-40%</t>
  </si>
  <si>
    <t>Signs - Static</t>
  </si>
  <si>
    <t>5-10%</t>
  </si>
  <si>
    <t>Pedestrian Hybrid Beacon</t>
  </si>
  <si>
    <t>29-55%*</t>
  </si>
  <si>
    <t>Signal Timing change - Leading Ped/Bike Interval</t>
  </si>
  <si>
    <t>13%*</t>
  </si>
  <si>
    <t>Traffic Circle</t>
  </si>
  <si>
    <t>Hardened Centerline</t>
  </si>
  <si>
    <t>NYC reports 20% crash reduction</t>
  </si>
  <si>
    <t>DFB  (speed board)</t>
  </si>
  <si>
    <t>Retroreflective Signal Backplates</t>
  </si>
  <si>
    <t>*Only install with new signals</t>
  </si>
  <si>
    <t>* Based on FHWA Countermeasure guide (safety.fhwa.dot.gov/provencountermeasures/)</t>
  </si>
  <si>
    <t>Safe Streets Madison--Candidate List</t>
  </si>
  <si>
    <t>Alder Map</t>
  </si>
  <si>
    <t>Low Stress Bike Map</t>
  </si>
  <si>
    <t>MPO EJ Map</t>
  </si>
  <si>
    <t>#</t>
  </si>
  <si>
    <t>Location</t>
  </si>
  <si>
    <t>School Location</t>
  </si>
  <si>
    <t>TE Engineer Assigned</t>
  </si>
  <si>
    <t>Project status</t>
  </si>
  <si>
    <t>Alder District</t>
  </si>
  <si>
    <t>Issue/Concern</t>
  </si>
  <si>
    <t>Status</t>
  </si>
  <si>
    <t>Date Added</t>
  </si>
  <si>
    <t>Service Request</t>
  </si>
  <si>
    <t>Work Order or Contract #</t>
  </si>
  <si>
    <t>High Injury Network</t>
  </si>
  <si>
    <t>Ped Gap issue</t>
  </si>
  <si>
    <t>Bike Gap issue</t>
  </si>
  <si>
    <t>Total</t>
  </si>
  <si>
    <t>Proposed solution</t>
  </si>
  <si>
    <t>Expected impact on safety</t>
  </si>
  <si>
    <t>Expected impact-ped gap</t>
  </si>
  <si>
    <t>Expected impact-bike gap</t>
  </si>
  <si>
    <t>EJ Area / Social Vulnerability Impact</t>
  </si>
  <si>
    <t xml:space="preserve">SRTS </t>
  </si>
  <si>
    <t>Total benefit of project</t>
  </si>
  <si>
    <t>Total estimated cost of project</t>
  </si>
  <si>
    <t>30-year cost</t>
  </si>
  <si>
    <t>Overall benefit score/cost</t>
  </si>
  <si>
    <t>Speedway Rd - Mineral Point Rd to Regent St</t>
  </si>
  <si>
    <t>Yes</t>
  </si>
  <si>
    <t>5, 13</t>
  </si>
  <si>
    <t>Speeding</t>
  </si>
  <si>
    <t>Requesting Approval</t>
  </si>
  <si>
    <t>Reduce speed limit to 25 mph</t>
  </si>
  <si>
    <t>E Washington Ave at Blount</t>
  </si>
  <si>
    <t>Injury Crash History</t>
  </si>
  <si>
    <t>Hold--current development construction</t>
  </si>
  <si>
    <t>continental crosswalk (for crossings of Blount)</t>
  </si>
  <si>
    <t>Packers Ave - N 6th St to Tennyson Ln</t>
  </si>
  <si>
    <t>12, 18</t>
  </si>
  <si>
    <t>Reduce speed limit to 30 mph</t>
  </si>
  <si>
    <t>Fish Hatchery Rd - Wingra Dr to S Park St</t>
  </si>
  <si>
    <t>No</t>
  </si>
  <si>
    <t>Citywide Arterial Corridor speed reduction experiment</t>
  </si>
  <si>
    <t>Speeding; Crash History</t>
  </si>
  <si>
    <t>Test flex post delineators to slow speeds; Cottage Grove Rd, Park St, McKenna Blvd, Northport Dr</t>
  </si>
  <si>
    <t>Mineral Point Rd - Segoe Rd to Speedway Rd</t>
  </si>
  <si>
    <t>5, 11</t>
  </si>
  <si>
    <t>University Ave at N Park St</t>
  </si>
  <si>
    <t>Injury crash history</t>
  </si>
  <si>
    <t>Hold--SS just added retroreflective backplates '25</t>
  </si>
  <si>
    <t>n/a</t>
  </si>
  <si>
    <t>Continental Crosswalk on south leg, protected only WBLT?</t>
  </si>
  <si>
    <t>Fordem Ave - E Johnson St to Sherman Ave</t>
  </si>
  <si>
    <t>N Sherman Ave - Sherman Ave to Wheeler Rd</t>
  </si>
  <si>
    <t>Raymond Rd - McKenna to Muir Field/Gammon</t>
  </si>
  <si>
    <t>Speeding; pedestrian crossing safety; bike gap</t>
  </si>
  <si>
    <t>Hold for SS4A Grant Award Results</t>
  </si>
  <si>
    <t>Convert outside lanes to buffered bike lanes; no TWTL needed; AADT ~7,000 E of Canterbury accodint to 2025 WisDOT count</t>
  </si>
  <si>
    <t>Verona Frontage Rd/Southwest Path</t>
  </si>
  <si>
    <t>Ped/Bike Crossing Safety</t>
  </si>
  <si>
    <t>Hold for post-construction evaluation</t>
  </si>
  <si>
    <t>RRFB</t>
  </si>
  <si>
    <t>Mineral Point Rd - Whitney Way to Segoe Rd</t>
  </si>
  <si>
    <t>Cottage Grove Rd at Hwy 51</t>
  </si>
  <si>
    <t>3, 15</t>
  </si>
  <si>
    <t>Safety for people crossing the Hwy 51 off ramps when traveling along CGR</t>
  </si>
  <si>
    <t>Hold for Stoughton Rd Study</t>
  </si>
  <si>
    <t xml:space="preserve"> Continental Crosswalks and Green Markings; further improvements w/ WisDOT Hwy 51 project</t>
  </si>
  <si>
    <t>Milwaukee St and W Corporate Dr</t>
  </si>
  <si>
    <t>Pedestrians having difficluty crossing Milwaukee St.</t>
  </si>
  <si>
    <t>Hold Include in 2026 Milwaukee St resurfacing</t>
  </si>
  <si>
    <t>Install Bump outs, center island refuge, reevaluate signal timing, additional signage for LT yield to pedestrians.</t>
  </si>
  <si>
    <t>Junction Rd at Bus Stops 6818 &amp; 6279 (near UW Health Clinic)</t>
  </si>
  <si>
    <t>Hold for Junction Rd Resurfacing (2026)</t>
  </si>
  <si>
    <t>Improve crossing to bus stop;  lack of convenient crossing location</t>
  </si>
  <si>
    <t>RRFB, New Midblock Crosswalk</t>
  </si>
  <si>
    <t>N Lake St (University Ave to W Johnson St)</t>
  </si>
  <si>
    <t>2, 8</t>
  </si>
  <si>
    <t xml:space="preserve">Bike Safety -- no marked bike lanes; Unclear lane designations.  Driver confusion during congested times--especially Kohl Center events.  </t>
  </si>
  <si>
    <t>Hold for study with State St Campus Parking Garage</t>
  </si>
  <si>
    <t>Reduce SB to one lane; Shift centerline west; add NB bike lane</t>
  </si>
  <si>
    <t>Hancock St (E Wilson St to E Gorham St)</t>
  </si>
  <si>
    <t>2, 6</t>
  </si>
  <si>
    <t>Improve cross-isthmus bike access</t>
  </si>
  <si>
    <t>Hold Include in E Main St &amp; S Hancock St reconstruction</t>
  </si>
  <si>
    <t>Buffered bike lanes</t>
  </si>
  <si>
    <t>Moorland Rd Bike &amp; Pedestrian Improvements - Connection to Capital City Trail</t>
  </si>
  <si>
    <t>Hold for Moorland Rd Bike Path Project (2027)</t>
  </si>
  <si>
    <t>Gaps in sidewalk and bike network</t>
  </si>
  <si>
    <t>Construct new bike ramp at Raywood/Moorland</t>
  </si>
  <si>
    <t>Mendota St and E. Washington Ave</t>
  </si>
  <si>
    <t>Pedestrian Fatality, Rear End Crashes</t>
  </si>
  <si>
    <t>Hold Projects; Recent upgrades with BRT</t>
  </si>
  <si>
    <t>Yellow backing plates, LPI</t>
  </si>
  <si>
    <t>North St</t>
  </si>
  <si>
    <t>Speeding; bike connection from Milwaukee to Hoard St; Bike crash at E Johnson intersection with car turning left from North onto E Johnson &amp; failure to yield to bike in crosswalk</t>
  </si>
  <si>
    <t>Hold for additional study/data collection</t>
  </si>
  <si>
    <t>Add buffered bike lanes, remove parking</t>
  </si>
  <si>
    <t>Prairie Rd at Waterford Rd</t>
  </si>
  <si>
    <t>Speeding, difficult ped crossing at daycare in church</t>
  </si>
  <si>
    <t>Hold for traffic volume review</t>
  </si>
  <si>
    <t>E Washington Ave at Eagan Rd</t>
  </si>
  <si>
    <t>Pedestrian Fatality</t>
  </si>
  <si>
    <t>hold for study</t>
  </si>
  <si>
    <t>Continental Crosswalks, LPI</t>
  </si>
  <si>
    <t>Packers Ave - 6th to Commercial</t>
  </si>
  <si>
    <t>Speeding; too many lanes, speed limit too high; need better ped crossing to reach Madison College area</t>
  </si>
  <si>
    <t>Hold for N/S BRT</t>
  </si>
  <si>
    <t>Install continental crosswalks, LPI? at Commercial</t>
  </si>
  <si>
    <t>Olin Ave at Gilson St</t>
  </si>
  <si>
    <t>Ped crossing safety of both Olin and Gilson</t>
  </si>
  <si>
    <t>Potential Future Project</t>
  </si>
  <si>
    <t>Cottage Grove Rd - Capital City Trail to Vernon Ave</t>
  </si>
  <si>
    <t>3, 15, 16</t>
  </si>
  <si>
    <t>Safety for people biking ; improvement needed to be All Ages Ability especially when Cap City extended towards Glacial Drumlin; no low stress bike connection</t>
  </si>
  <si>
    <t>Hold for Future Path project on south side of Cottage Grove</t>
  </si>
  <si>
    <t>Extend Buffered bike lanes to path, add green markings at intersections; Wide sidewalk or shared use path on south side of Cottage Grove Rd</t>
  </si>
  <si>
    <t>Vernon Ave - Martha to Topaz</t>
  </si>
  <si>
    <t>Speeding; Injury Crash History</t>
  </si>
  <si>
    <t>2 Speed Humps near crash location on curve</t>
  </si>
  <si>
    <t>Common school crossing; traffic crests a hill approaching crossing; poor visibility; challenging crossing</t>
  </si>
  <si>
    <t>Whitney Way (Hammersley to Raymond)</t>
  </si>
  <si>
    <t>Lane Configuration</t>
  </si>
  <si>
    <t>Hold 2023 SS4A grant</t>
  </si>
  <si>
    <t>Add bike lanes</t>
  </si>
  <si>
    <t>Mid Town Rd at Waterbend Dr</t>
  </si>
  <si>
    <t>Pedestrian Crossing Safety</t>
  </si>
  <si>
    <t>RRFB &amp; Continental Crosswalk</t>
  </si>
  <si>
    <t>South Point Rd north of Tawny Acorn</t>
  </si>
  <si>
    <t>Difficult pedestrian crossing</t>
  </si>
  <si>
    <t>University Ave between Allen Blvd and Midvale</t>
  </si>
  <si>
    <t>11, 19</t>
  </si>
  <si>
    <t>Speed Reduction request from resident in area</t>
  </si>
  <si>
    <t>Hold for County coordination</t>
  </si>
  <si>
    <t>Reduce Speed Limit &amp; Speed Feedback Signs (DFB)</t>
  </si>
  <si>
    <t>Raymond at Prairie</t>
  </si>
  <si>
    <t>Pedestrian Safety</t>
  </si>
  <si>
    <t>Hold for now</t>
  </si>
  <si>
    <t>Bumpout SE corner, Continental Crosswalks</t>
  </si>
  <si>
    <t>Whitney Way - Hammersley to Beltline</t>
  </si>
  <si>
    <t>Overall safety</t>
  </si>
  <si>
    <t>Hold 2024 SS4A grant</t>
  </si>
  <si>
    <t>Road Diet &amp; Buffered Bike Lanes</t>
  </si>
  <si>
    <t>E Washington Ave at Hwy 30</t>
  </si>
  <si>
    <t>12, 15</t>
  </si>
  <si>
    <t>Improve transition from Hwy 30 freeway to E Wash; Hwy 30 is a barrier to walking/biking through this area</t>
  </si>
  <si>
    <t>Hold for SS4A grant</t>
  </si>
  <si>
    <t>Improve markings though intersection</t>
  </si>
  <si>
    <t>Acewood Blvd - Martha to Goldfinch</t>
  </si>
  <si>
    <t>Speeding, safety, pedestriain crossing</t>
  </si>
  <si>
    <t>Bike lanes from Hermsmeier to Leo</t>
  </si>
  <si>
    <t>Milwaukee St at Meadowlark Dr</t>
  </si>
  <si>
    <t>Student crossing safety; speeding; potentially removing crossing guard</t>
  </si>
  <si>
    <t>Add RRFB on median (already have on sides)</t>
  </si>
  <si>
    <t>Starkweather Creek Path Extension - Anderson St from Pearson St to International Ln</t>
  </si>
  <si>
    <t>Gap in bike/walk network</t>
  </si>
  <si>
    <t>Hold for additional study/design</t>
  </si>
  <si>
    <t>Two-way cycle track on south side of Anderson Street</t>
  </si>
  <si>
    <t>Highland Ave at Kendall Ave</t>
  </si>
  <si>
    <t>Improved bike crossing; pedestrian crossing safety</t>
  </si>
  <si>
    <t>Charter St (University to Regent)</t>
  </si>
  <si>
    <t>Bike safety; ped safety; intersection safety; 8 ped/bike A or B crashes or MV A over 4 blocks</t>
  </si>
  <si>
    <t>Hold for traffic volume feasability study once Johnson St reopens at UW CDIS</t>
  </si>
  <si>
    <t>NB buffered bike lanes</t>
  </si>
  <si>
    <t>Odana Rd - Monroe St to Segoe Rd</t>
  </si>
  <si>
    <t>10, 11, 13</t>
  </si>
  <si>
    <t xml:space="preserve">Speeding, pedestrian crossing (including Parman, Dearhold, Gately Terr) </t>
  </si>
  <si>
    <t xml:space="preserve">Crest Line Drive </t>
  </si>
  <si>
    <t xml:space="preserve">Requesting speed bumps; Speeding near school </t>
  </si>
  <si>
    <t>Hold for follow up study from bumpouts installed in 2024</t>
  </si>
  <si>
    <t>S Whitney Way at Medical Circle</t>
  </si>
  <si>
    <t>Hold for Whitney/Odana Reconstruction 2027</t>
  </si>
  <si>
    <t>Crossing improvement to/from West Towne path; evaluate for midblock crossing to avoid beltline off ramps</t>
  </si>
  <si>
    <t>Continental crosswalks and new pedestrian ramps; Potential for signal for bikes/peds?</t>
  </si>
  <si>
    <t>E Johnson St at N 7th St</t>
  </si>
  <si>
    <t>Pedestrian safety, drivers do not yield, Crossing Guard location, request forRRFB</t>
  </si>
  <si>
    <t>Moorland Rd at Foxwood Trl</t>
  </si>
  <si>
    <t>Difficult pedestrian crossing; school bus stop; close to Metro stop; School kids crossing</t>
  </si>
  <si>
    <t>Broom St &amp; Mifflin St</t>
  </si>
  <si>
    <t>Pedestrian crossing safety</t>
  </si>
  <si>
    <t>Swanton Rd, Thompson to Milwaukee</t>
  </si>
  <si>
    <t>Speeding, reckless driving</t>
  </si>
  <si>
    <t>2 Speed Humps</t>
  </si>
  <si>
    <t>Mid Town Rd at Hawks Ridge Dr / Hawks Landing Cir</t>
  </si>
  <si>
    <t>Pedestrian Crossing Safety, difficult to cross, requestingRRFB, Speeding</t>
  </si>
  <si>
    <t>Gorham St at N Brearly St</t>
  </si>
  <si>
    <t>Request forRRFB</t>
  </si>
  <si>
    <t>RRFB, move crosswalk to other side?</t>
  </si>
  <si>
    <t>South Point at Silicon Priaire, Harvest Moon, Briar Haven</t>
  </si>
  <si>
    <t>N Thompson Rd between Swanton Rd and Milwuakee St</t>
  </si>
  <si>
    <t>Speed hump and chicane</t>
  </si>
  <si>
    <t>Old Sauk at Ozark / Cooper Lane Bike Path</t>
  </si>
  <si>
    <t>Safety for pedestrians crossing Old Sauk; bus stop accessibility; no accessible crossing of Cooper Lane Path to sidewalk; Requesting crosswalk/ramp</t>
  </si>
  <si>
    <t>RRFB, Continental Crosswalk, curb ramp, Island, 80' Sidewalk to new bus pad</t>
  </si>
  <si>
    <t>N Sherman Ave at Melrose St</t>
  </si>
  <si>
    <t>Pedestrian crossing safety &amp; speeding (injury crashes were in private parking lots)</t>
  </si>
  <si>
    <t>Hold for island feasibility</t>
  </si>
  <si>
    <t>Lakeside St at Gilson St</t>
  </si>
  <si>
    <t>Ped/bike crossing safety</t>
  </si>
  <si>
    <t>N Sherman at Northgate Mall</t>
  </si>
  <si>
    <t>Difficult for pedestrians; request forRRFB</t>
  </si>
  <si>
    <t>Walter St at Richard St and Dawes St</t>
  </si>
  <si>
    <t>Flex post bumpouts at existing Traffic Circles</t>
  </si>
  <si>
    <t>Spaight St at Dickinson St</t>
  </si>
  <si>
    <t>Flex post bumpouts at existing Traffic Circle</t>
  </si>
  <si>
    <t>N Park St at Spring St</t>
  </si>
  <si>
    <t>Pedestrican crossing safety; request for RRFB</t>
  </si>
  <si>
    <t>Milwaukee at Kurt Dr</t>
  </si>
  <si>
    <t>Speeding; difficult to cross Milwaukee street</t>
  </si>
  <si>
    <t>Hold for feasability study</t>
  </si>
  <si>
    <t>RRFB, Bumpout(s), Continental Crosswalk</t>
  </si>
  <si>
    <t>Whitney Way at Marathon Dr</t>
  </si>
  <si>
    <t>Pedestrian crossing safety, speeding; Request for RRFB</t>
  </si>
  <si>
    <t>RRFB (overhead)</t>
  </si>
  <si>
    <t>Shadow Ridge Trl</t>
  </si>
  <si>
    <t>Speeding; Walking route to Pope Farm; crossing guard at Schewe at Shadow Ridge</t>
  </si>
  <si>
    <t>Schenk St &amp; Tulane Ave</t>
  </si>
  <si>
    <t>Pedestrian crossing issues</t>
  </si>
  <si>
    <t>Seminole Hwy at Arboretum</t>
  </si>
  <si>
    <t>10, 14</t>
  </si>
  <si>
    <t>Pedestrian crossing safety; no sidewalk on Arboretum side of street; no crosswalks at Arboretum; can be difficult for bikes to turn left into/out of Arb; speeds of drivers coming down hill</t>
  </si>
  <si>
    <t>Mohawk Dr</t>
  </si>
  <si>
    <t>Pedestrian safety; no sidewalk, speeding</t>
  </si>
  <si>
    <t>Frederick Lane</t>
  </si>
  <si>
    <t xml:space="preserve">Pedestrian safety; Sidewalk gap on school bus route on street with many children; no marked crossing at Tokay or median islands; need to walk to bus stop </t>
  </si>
  <si>
    <t>Packers Ave at Schlimgen Ave</t>
  </si>
  <si>
    <t>Pedestrian crossing is very challenging; drivers do not stop for RRFB; Isthmus Montessouri students have nearly been hit</t>
  </si>
  <si>
    <t>Interim: Advance flashers for RRFB
Permanent: Full signal</t>
  </si>
  <si>
    <t>Gammon Rd/Stonefield/Longmeadow</t>
  </si>
  <si>
    <t>Unsafe pedestrian crossing, no yielding to pedestrians</t>
  </si>
  <si>
    <t>RRFB, Island, Continental Crosswalk</t>
  </si>
  <si>
    <t>Mineral Point Rd at Nautilus Dr</t>
  </si>
  <si>
    <t xml:space="preserve">Maple Grove Dr at Westin Dr &amp; E Pass </t>
  </si>
  <si>
    <t>Pedestrian Safety; intersection of two bike routes</t>
  </si>
  <si>
    <t>Vel Phillips Memorial High School driveway on Mineral Point Rd</t>
  </si>
  <si>
    <t>RRFB, Continental Crosswalk, curb ramps</t>
  </si>
  <si>
    <t>Cottage Grove Rd at Gemini Dr</t>
  </si>
  <si>
    <t>3, 16</t>
  </si>
  <si>
    <t>Difficult to cross for pedestrians</t>
  </si>
  <si>
    <t>Wingra Dr near South St (ped bridge)</t>
  </si>
  <si>
    <t>13, 14</t>
  </si>
  <si>
    <t>Safety for pedestrians crossing</t>
  </si>
  <si>
    <t>Hold for Cannonball project</t>
  </si>
  <si>
    <t>RRFB, Continental Crosswalk,  Bumpouts</t>
  </si>
  <si>
    <t>E Johnson St at N 5th St</t>
  </si>
  <si>
    <t>Speeding; difficult to cross street</t>
  </si>
  <si>
    <t>Bumpouts, Continental Crosswalks</t>
  </si>
  <si>
    <t>Capital City Path - Livingston St</t>
  </si>
  <si>
    <t>Hold for Raised Crossing Project (SDM)</t>
  </si>
  <si>
    <t>Crossing safety</t>
  </si>
  <si>
    <t>Capital City Path - Brearly St</t>
  </si>
  <si>
    <t>Whitney Way at Silvertree</t>
  </si>
  <si>
    <t>Challenging pedestrian crossing (Whitney)</t>
  </si>
  <si>
    <t>RRFB?</t>
  </si>
  <si>
    <t>N High Point - Swim Club to Middleton</t>
  </si>
  <si>
    <t>No marked bike lanes, speeding, cars driving in parking area; drivers don't stop at Brule stop sign which makes it difficult to walk</t>
  </si>
  <si>
    <t>Road Diet &amp; Bike Lanes</t>
  </si>
  <si>
    <t>E Washington Ave at Oak St</t>
  </si>
  <si>
    <t>15, 12</t>
  </si>
  <si>
    <t>Overall safety; most crashes involve teen drivers or 65+ drivers; some crossing on Oak, some turning from E Washington onto Oak</t>
  </si>
  <si>
    <t>Close median and crosswalk improvements</t>
  </si>
  <si>
    <t>Regent St at Prospect St</t>
  </si>
  <si>
    <t>Difficult ped crossings</t>
  </si>
  <si>
    <t>Nob Hill Rd</t>
  </si>
  <si>
    <t>No ped/bike facility; connection to new elementary school and to Capital City Path</t>
  </si>
  <si>
    <t>buffered bike lanes from cap city trail to W. Badger Rd</t>
  </si>
  <si>
    <t xml:space="preserve">Tokay Blvd near Anthony/Frederick Ln &amp; Gately </t>
  </si>
  <si>
    <t>Segoe Rd and Manor Cross</t>
  </si>
  <si>
    <t>Pedestrian crossing across Segoe</t>
  </si>
  <si>
    <t>Monroe St at Sprague St</t>
  </si>
  <si>
    <t>Monroe St at Western Ave</t>
  </si>
  <si>
    <t>Old Sauk Rd at Bear Claw Way</t>
  </si>
  <si>
    <t>Intersection is hard to cross for pedestrians; cars speed, car rear ended when yielded to pedestrians</t>
  </si>
  <si>
    <t>Fahrenbrook Ct at N Park St</t>
  </si>
  <si>
    <t>Missing curb ramp on NW corner, lack of crosswalk markings or ped crossing signage</t>
  </si>
  <si>
    <t>Install curb ramp on NW corner, install continental crosswalk</t>
  </si>
  <si>
    <t xml:space="preserve">Watts Rd at Plaza </t>
  </si>
  <si>
    <t>Cottage Grove Rd at Claire St/YMCA</t>
  </si>
  <si>
    <t>Pedestrian safety; crossing improvement</t>
  </si>
  <si>
    <t>Olin Ave at Quann-Olin Pkwy</t>
  </si>
  <si>
    <t>Hold for Olin Reconstruction 2029</t>
  </si>
  <si>
    <t>Journey Mental Health is consolidating services at this location. Request to improve crossing as most clients walk, bike or take transit.</t>
  </si>
  <si>
    <t>South High Point Rd at New Washburn Way</t>
  </si>
  <si>
    <t>20, 1</t>
  </si>
  <si>
    <t>RRFB, pedestrian Ramps, Continental Crosswalk</t>
  </si>
  <si>
    <t>Manchester Rd near Westin Dr</t>
  </si>
  <si>
    <t>Speeding, Pedestrian Safety</t>
  </si>
  <si>
    <t>Continental Crosswalks, Review for All way stop</t>
  </si>
  <si>
    <t>E Buckeye Rd at Woodvale Dr</t>
  </si>
  <si>
    <t>Hold for Woodvale Dr Reconstruction 2028</t>
  </si>
  <si>
    <t>RRFB, Bumpout</t>
  </si>
  <si>
    <t>South High Point at Stratton Way</t>
  </si>
  <si>
    <t>W Lakeside St at Whittier St</t>
  </si>
  <si>
    <t>Yuma Dr at Waban Hill and Hiawatha Dr</t>
  </si>
  <si>
    <t>Midvale Blvd at Cherokee Dr</t>
  </si>
  <si>
    <t>Gammon Rd at Harvest Hill Rd</t>
  </si>
  <si>
    <t>Pedestrian crossing improvements</t>
  </si>
  <si>
    <t>S Blount St (Cap City Path to E. Mifflin)</t>
  </si>
  <si>
    <t>Sharrows on Blount St</t>
  </si>
  <si>
    <t>Fair Oaks Ave and Milwaukee St</t>
  </si>
  <si>
    <t>Hold for Milwaukee Resurfacing 2026</t>
  </si>
  <si>
    <t>Rear End Crashes</t>
  </si>
  <si>
    <t>Yellow Backing on signal heads, Continental Crosswalks</t>
  </si>
  <si>
    <t>Forward Drive</t>
  </si>
  <si>
    <t>Speeding, concerns about ES traffic and little league traffic</t>
  </si>
  <si>
    <t>Hold for 2026 chip sealing and changes</t>
  </si>
  <si>
    <t>Install island and midblock ped crossing at Little League</t>
  </si>
  <si>
    <t>Onyx Ln near Kingston Onyx Park</t>
  </si>
  <si>
    <t>Pedestrian crossing safety; speeding; request for crosswalks; concerns over unaccessible curb ramps esp at midblock crossing</t>
  </si>
  <si>
    <t>E Gorham St at N Hancock St</t>
  </si>
  <si>
    <t>Difficult to cross as a pedestrian. Request forRRFB.</t>
  </si>
  <si>
    <t>Hold, recent improvements</t>
  </si>
  <si>
    <t>Yuma at Cherokee</t>
  </si>
  <si>
    <t xml:space="preserve">Safety for pedestrians/students crossing; </t>
  </si>
  <si>
    <t>S High Point Rd and Twinflower Dr</t>
  </si>
  <si>
    <t>Pedestrian safety; need for crosswalk</t>
  </si>
  <si>
    <t xml:space="preserve"> RRFB &amp; Continental Crosswalk</t>
  </si>
  <si>
    <t>Monroe St at Woodrow St</t>
  </si>
  <si>
    <t>Commercial Ave at McCormick Ave</t>
  </si>
  <si>
    <t>Dog Park is not accessible due to lack of sidewalk and curb cuts. Resident unable to go to park on her mobility scooter.</t>
  </si>
  <si>
    <t>Construct Curb Ramp Access to Dog Park</t>
  </si>
  <si>
    <t>Lien Rd at Eagan Rd</t>
  </si>
  <si>
    <t>Continental Crosswalks, Signal improvements?</t>
  </si>
  <si>
    <t>Hoepker Rd (Rattman to Hwy 51)</t>
  </si>
  <si>
    <t>speeding; crashes at Rattman &amp; at Hwy 51 intersections; no ped/bike facilities</t>
  </si>
  <si>
    <t>Reduce Speed Limit</t>
  </si>
  <si>
    <t>Vondron Rd - Buckeye to Pflaum</t>
  </si>
  <si>
    <t>Bike gap, sidewalk gap on west side (Pflaum to Thompson)</t>
  </si>
  <si>
    <t>Hold for discussion with Alder</t>
  </si>
  <si>
    <t>Install Bike lanes (7', 5' 10') or parking removal one side with buffers</t>
  </si>
  <si>
    <t>Fish Hatchery Rd and Cedar St</t>
  </si>
  <si>
    <t xml:space="preserve">Pedestrian crossing </t>
  </si>
  <si>
    <t xml:space="preserve">Hold for future evaluation </t>
  </si>
  <si>
    <t xml:space="preserve"> RRFB</t>
  </si>
  <si>
    <t>Prairie Rd at Monticello/Pilgrim</t>
  </si>
  <si>
    <t>20, 10</t>
  </si>
  <si>
    <t>Speeding, ignoring stop signs,  loud cars; walk route for Huegel Elem</t>
  </si>
  <si>
    <t>Continenetal Crosswalks at all legs of intersection.  Install advanced warning stop sign.</t>
  </si>
  <si>
    <t>Monona Dr at Winnequah</t>
  </si>
  <si>
    <t>Difficult for pedestrians to cross. Request forRRFB</t>
  </si>
  <si>
    <t>Old Sauk Rd (Gammon to Crestwood Elementary)</t>
  </si>
  <si>
    <t>Children walking to school have to walk back to Gammon Rd to get crosswalk as there are no marked crosswalks between Gammon and Crestwood Elementary; some curb ramp additions needed</t>
  </si>
  <si>
    <t>Sidewalk Gap, Impove crossing across Old Sauk</t>
  </si>
  <si>
    <t>Mineau Pkwy &amp; Mineral Point Rd</t>
  </si>
  <si>
    <t>Speeding; lots of kids in neighborhood and not safe to cross street; crosswalk not marked.</t>
  </si>
  <si>
    <t>Mineral Point Rd - Speedway to Whitney Way</t>
  </si>
  <si>
    <t>Missing bike connection; difficult ped crossings</t>
  </si>
  <si>
    <t>Hold for 2027 resurfacing study</t>
  </si>
  <si>
    <t xml:space="preserve"> Buffered Bike lanes</t>
  </si>
  <si>
    <t>Nelson Rd at Morgan Way</t>
  </si>
  <si>
    <t>RRFB, Construct Continental Crosswalk, curb ramps, &amp; sidewalk in median</t>
  </si>
  <si>
    <t>Rusk Ave</t>
  </si>
  <si>
    <t>Speeding; safety for people walking/biking; ped/bike connection to proposed path from N Rusk/Nygaard to Beltline overpass</t>
  </si>
  <si>
    <t>Darbo Dr from Path to Park</t>
  </si>
  <si>
    <t>Bike Blvd from path to park; ped crossing safety</t>
  </si>
  <si>
    <t xml:space="preserve">  RRFB</t>
  </si>
  <si>
    <t>Meadowlark Dr - Heritage Heights Park</t>
  </si>
  <si>
    <t>Speeding, safety for people walking/biking to park</t>
  </si>
  <si>
    <t>Construct Bumpouts, RRFB &amp; Continental Crosswalk</t>
  </si>
  <si>
    <t>Langdon St at Wisconsin Ave</t>
  </si>
  <si>
    <t>Drivers do not stop at stop sign or yield to pedestrians</t>
  </si>
  <si>
    <t>Overhead Stop Signs</t>
  </si>
  <si>
    <t>N Breese Ter at ped walkway north of 234 Bresse</t>
  </si>
  <si>
    <t>Speeding and pedestrian crossing</t>
  </si>
  <si>
    <t>Construct New Midblock Crosswalk &amp; bumpouts</t>
  </si>
  <si>
    <t>Red Tail Dr</t>
  </si>
  <si>
    <t>Volume and speed with cut through traffic; safety for people walking/biking</t>
  </si>
  <si>
    <t>Bumpouts at T intersections</t>
  </si>
  <si>
    <t>Midvale Blvd from Mineral Point Rd to University Ave</t>
  </si>
  <si>
    <t xml:space="preserve">Missing bike connection; pedestrian crossing concerns near Hilldale </t>
  </si>
  <si>
    <t>Hold In Design as part of Resurfacing project 2026 construction</t>
  </si>
  <si>
    <t>Remove on-street parking, Install marked bike lanes &amp; improve several pedestrian crossings</t>
  </si>
  <si>
    <t>Milwaukee St - Fair Oaks to E Washington Ave</t>
  </si>
  <si>
    <t>Gap in bike network; pedestrian crossing safety</t>
  </si>
  <si>
    <t>continental crosswalks &amp; Green Bike Markings</t>
  </si>
  <si>
    <t>Ruskin St north of Commercial Ave</t>
  </si>
  <si>
    <t>Heavy pedestrian crossing from parking lot to Hartmeyer; increased traffic with development, and lack of yielding</t>
  </si>
  <si>
    <t>Mark midblock crosswalk and add Ped Crossing signage</t>
  </si>
  <si>
    <t>Tokay Blvd (Segoe to Glen)</t>
  </si>
  <si>
    <t>Speeding; bike route but no bike accomodations</t>
  </si>
  <si>
    <t>Buffered bike lanes to match west of Segoe</t>
  </si>
  <si>
    <t>E Mifflin near East High</t>
  </si>
  <si>
    <t>Speeding; ped safety; ped crash at intersection of N 6th St</t>
  </si>
  <si>
    <t>Speed humps</t>
  </si>
  <si>
    <t>Acewood Blvd - 100 block</t>
  </si>
  <si>
    <t>Speeding; bike connection; multiple complaints about speed</t>
  </si>
  <si>
    <t>Speed Feedback Signs (DFB)</t>
  </si>
  <si>
    <t>Maple St at Atwood/Fair Oaks</t>
  </si>
  <si>
    <t>Some confusion with drivers that this is one-way street; request for all time no turn on red (not just time specific; Improve school zone safety; aggressive driving, speeding, lack of school zone awareness</t>
  </si>
  <si>
    <t>No turn on red signs</t>
  </si>
  <si>
    <t>Fordem Ave at Lakewood Gardens</t>
  </si>
  <si>
    <t>Sidewalk gap</t>
  </si>
  <si>
    <t>Junction Rd at Pick'n Save</t>
  </si>
  <si>
    <t xml:space="preserve">Pedestrian crossing improvements; very challenging to cross at this location due to turning drivers &amp; speeds on Junction Rd </t>
  </si>
  <si>
    <t>Median nose for pedestrian refuge island, RRFB</t>
  </si>
  <si>
    <t>E Buckeye Rd - 4500 block</t>
  </si>
  <si>
    <t>Speeding, Capitol City Path crossing</t>
  </si>
  <si>
    <t>Rosa Rd at Stephens Elementary</t>
  </si>
  <si>
    <t>Chavez Elementary - Pinelake Dr &amp; Maple Grove Dr</t>
  </si>
  <si>
    <t xml:space="preserve">Speeding particularly on Maple Grove, pedestrian crossing safety on Pinelake Dr, </t>
  </si>
  <si>
    <t>Hold Projects</t>
  </si>
  <si>
    <t>Dennett at Hargrove/Ogden</t>
  </si>
  <si>
    <t>Pedestrian crossing safety near school; difficult intersection</t>
  </si>
  <si>
    <t>RRFB, Bumpouts</t>
  </si>
  <si>
    <t>Odana Rd - 4100-4200 blocks</t>
  </si>
  <si>
    <t>Speeding; sidewalk gap between Anthony &amp; SW Path; near path crossing of Odana</t>
  </si>
  <si>
    <t>Fill Sidewalk Gap</t>
  </si>
  <si>
    <t>Tree Lane - west of Gammon Rd</t>
  </si>
  <si>
    <t>Speeding; especially later at night; bike route; pedestrian safety; walk/bike route to school</t>
  </si>
  <si>
    <t>Chicanes</t>
  </si>
  <si>
    <t>Williamson St at Few St</t>
  </si>
  <si>
    <t>E Mifflin at N Butler</t>
  </si>
  <si>
    <t>Vehicle crashed and went onto sidewalk nearly hitting pedestrian; visibility seems poor for crossing</t>
  </si>
  <si>
    <t>Construct Bumpouts on Mifflin</t>
  </si>
  <si>
    <t>S Mills St (Milton St to Erin St)</t>
  </si>
  <si>
    <t>Lack of bike facilities on All Ages &amp; Abilities Bike Route</t>
  </si>
  <si>
    <t>Remove on-street parking &amp; mark buffered bike lanes</t>
  </si>
  <si>
    <t>S Whitney Way from Tokay Blvd to Odana Rd</t>
  </si>
  <si>
    <t>Bike lane needed in this section</t>
  </si>
  <si>
    <t>Reduce travel lanes to 2 in NB and SB direction.  Install buffer bike lanes each direction.</t>
  </si>
  <si>
    <t>Post Rd near Leopold Way</t>
  </si>
  <si>
    <t>speeding</t>
  </si>
  <si>
    <t>E Wilson St Bike Boulevard</t>
  </si>
  <si>
    <t>Speeding, Bike Safety on Bike Boulevard; Safety on the bike boulevard as drivers speed. Near skate park and area with lots of non-motorized activity</t>
  </si>
  <si>
    <t>Tompkins Rd at Groveland Ter</t>
  </si>
  <si>
    <t>Grandview Blvd</t>
  </si>
  <si>
    <t>Speeding; Gap in bike network; slow traffic; route to Cannonball, Leopold Elem, Park</t>
  </si>
  <si>
    <t>Cottage Grove Rd at Atlas/Lumbermans Tr</t>
  </si>
  <si>
    <t>Eagan Rd - E Washington Ave to E Towne Blvd</t>
  </si>
  <si>
    <t>Sidewalk Gap</t>
  </si>
  <si>
    <t>Hold for SS4A grant study</t>
  </si>
  <si>
    <t>Whitney Way and Kronke Dr</t>
  </si>
  <si>
    <t>Pedestrian crossing safety, speeding on Whitney and Kronke</t>
  </si>
  <si>
    <t>Islands, Continental Crosswalks</t>
  </si>
  <si>
    <t>Tokay Blvd at S Midvale Blvd</t>
  </si>
  <si>
    <t xml:space="preserve">lane confusion.  Some drivers drive as two lanes, some as one. </t>
  </si>
  <si>
    <t>Lane designation markings</t>
  </si>
  <si>
    <t>S Park Street at Burr Oak</t>
  </si>
  <si>
    <t>Speeding both directions</t>
  </si>
  <si>
    <t>Display Feedback Board in both directions</t>
  </si>
  <si>
    <t>S Segoe Rd at Mineral Point Rd</t>
  </si>
  <si>
    <t>Cars crowd bike lane; delineators along bike lane could help; bike boxes could help with NTOR noncompliance</t>
  </si>
  <si>
    <t>Protected intersection improvements on NW and SE corners</t>
  </si>
  <si>
    <t>W Washington Ave near midblock crossing</t>
  </si>
  <si>
    <t>Speeding; cars park too close to crosswalks on W Washington which makes visibility bad (bumpouts might help)</t>
  </si>
  <si>
    <t>Hold for CDA redevelopment</t>
  </si>
  <si>
    <t>2700-3100 block of Muir Field Road</t>
  </si>
  <si>
    <t>Traffic Calming</t>
  </si>
  <si>
    <t>Traffic Islands</t>
  </si>
  <si>
    <t>High Crossing Blvd at Crossroads Dr</t>
  </si>
  <si>
    <t>lack of pedestrian facilities; sidewalk gap on west side, no pedestrian signals or buttons, or crosswalks</t>
  </si>
  <si>
    <t>Hold due to high cost</t>
  </si>
  <si>
    <t>ped buttons, signal heads, ped ramps, crosswalks</t>
  </si>
  <si>
    <t>Atwood/Dunning Crossing</t>
  </si>
  <si>
    <t>Request to create more space for people waiting to cross on the Capital City Path; person was hit by another bicyclist while stopped to wait for light</t>
  </si>
  <si>
    <t>Widen path near crossing creating more space for bikes and pedestrians to wait.</t>
  </si>
  <si>
    <t>Rosa Rd/Regent St/Anchorage Ave</t>
  </si>
  <si>
    <t>See SR 21002: narrow streets/add bumpouts; increase bike/ped safety, calm traffic to posted speed limits</t>
  </si>
  <si>
    <t>Flex post bump outs</t>
  </si>
  <si>
    <t>Odana Rd at HyVee Driveway</t>
  </si>
  <si>
    <t>Very dangerous location - request for better signage, make a no-left intersection, prohibit left's from driveway or close driveway, drivers rarely stop at Segoe St sign. Complicated intersection and difficult driveway exit during peak hours</t>
  </si>
  <si>
    <t>Extend Median to close EB LT into parking lot</t>
  </si>
  <si>
    <t>Tennyson Ln at Spenser Ln</t>
  </si>
  <si>
    <t>Monroe St at S Breese Ter</t>
  </si>
  <si>
    <t>RRFB &amp; Continental Crosswalks, bumpout?</t>
  </si>
  <si>
    <t>Manchester and McKee</t>
  </si>
  <si>
    <t>Left turns not yielding to pedestrians</t>
  </si>
  <si>
    <t>markings for protected left turn for EB McKee</t>
  </si>
  <si>
    <t>Speedway Rd at S Franklin Ave / Hammersley Ave</t>
  </si>
  <si>
    <t>Hold for Franklin Reconstruction 2027</t>
  </si>
  <si>
    <t>Long crosswalk along west side of Speedway</t>
  </si>
  <si>
    <t xml:space="preserve">Reconfigure intersection to better align Franklin and Hammersley leading into Speedway.  Continental crosswalk at Speedway/Hammersley. </t>
  </si>
  <si>
    <t>E Gorham St at N Livingston St</t>
  </si>
  <si>
    <t>Crossing Safety</t>
  </si>
  <si>
    <t>Monroe St at Pickford St</t>
  </si>
  <si>
    <t>CTH T (Commerical Ave) &amp; Sprecher Rd/Reiner Rd</t>
  </si>
  <si>
    <t>Request for protected left turn signal for CTH T</t>
  </si>
  <si>
    <t>Add 5-section heads and protected left turn signal for CTH T</t>
  </si>
  <si>
    <t>N Walbridge Ave and Witwer Rd</t>
  </si>
  <si>
    <t>Speeding, safety of a mostly older community</t>
  </si>
  <si>
    <t>E Badger Rd</t>
  </si>
  <si>
    <t>New Elementary School added 500+ students; curb ramp at Nob Hill Rd &amp; marked crosswalk, traffic calming, sidewalk gap Nob Hill to Badger Lane; concerns over speeds of drivers</t>
  </si>
  <si>
    <t>Construct Curb ramps at Badger/Nob Hill, Reduce speed limit reductions on Nob Hill approaching E Badger (currently 30 mph), Sidewalk gap to Badger Ln</t>
  </si>
  <si>
    <t>Camden Rd - 4700, 4500, &amp; 4800 blocks</t>
  </si>
  <si>
    <t>Speeding, 1 block sidewalk gap</t>
  </si>
  <si>
    <t>Sidewalk &amp; Speed Humps</t>
  </si>
  <si>
    <t>Capital City Trail at Winnebago St</t>
  </si>
  <si>
    <t>Bike Crossing Safety</t>
  </si>
  <si>
    <t>Green Bike markings</t>
  </si>
  <si>
    <t>Lincoln Elementary - Sequoia, Hackberry</t>
  </si>
  <si>
    <t>Midblock crossings, cars park too close to intersection, parking in no parking areas</t>
  </si>
  <si>
    <t>Construct Bumpouts on Sequoia at Hackberry on SW corner as people park too close, impacting visibility, Construct new midblock crosswalk on Hackberry to direct people to the door</t>
  </si>
  <si>
    <t>Erin St (W Shore to Mills)</t>
  </si>
  <si>
    <t>Bike route safety</t>
  </si>
  <si>
    <t>Sharrow markings</t>
  </si>
  <si>
    <t>Reindahl Park Bike Path at E Wash/Lien Rd</t>
  </si>
  <si>
    <t>No connection to bike path</t>
  </si>
  <si>
    <t>Install path connection to E Washington sidewalk</t>
  </si>
  <si>
    <t>Carpenter Street - E Washington to path</t>
  </si>
  <si>
    <t>Packers Ave - Darwin to Government</t>
  </si>
  <si>
    <t>Lack of sidewalk on east side of Packers</t>
  </si>
  <si>
    <t>McKenna (Elver to Raymond)</t>
  </si>
  <si>
    <t>Continuation of widened sidewalk/path to provide All Ages Ability route to/from Elver &amp; Greentree Paths</t>
  </si>
  <si>
    <t>Construct Widened sidewalk</t>
  </si>
  <si>
    <t>Gene Parks Pl</t>
  </si>
  <si>
    <t>Pedestrian crossing safety to Allied Park; speeding</t>
  </si>
  <si>
    <t>Mineral Point Rd and Owen Dr</t>
  </si>
  <si>
    <t>Pedestrian Safety; Crossing Guard request: blinking amber lights on trombone arm in advance of both approaches on Mineral Pt Rd, with DFB (replicate what we have for advanced approach on Maple Grove Dr near Chavez)</t>
  </si>
  <si>
    <t>Hold for consideration for next round; Mineral Point project coming</t>
  </si>
  <si>
    <t>Ramp bikes up to RRFB, add RRFB to West crosswalk, add island on west side</t>
  </si>
  <si>
    <t>W Lakeside St at Rowell St</t>
  </si>
  <si>
    <t>Difficult for children to cross to get to beach and when go to school outside of Crossing Guard time</t>
  </si>
  <si>
    <t>Bumpouts</t>
  </si>
  <si>
    <t>W Beltline Frontage Rd S</t>
  </si>
  <si>
    <t>Gap in sidewalk network; no bike lanes in one section; numerous MV crashes</t>
  </si>
  <si>
    <t>Sidewalk, Bike Lane Gaps</t>
  </si>
  <si>
    <t>South High Point - McKee to Raymond</t>
  </si>
  <si>
    <t>Requesting traffic calming</t>
  </si>
  <si>
    <t>Redan Dr near Olson Elem</t>
  </si>
  <si>
    <t>Speeding concerns; safety of pedestrians</t>
  </si>
  <si>
    <t>Commercial Ave - Hwy 51 to Pulley Dr</t>
  </si>
  <si>
    <t xml:space="preserve">No bike lanes east of Walsh (bike lanes have since been added); gaps in sidewalk network; eventually will intersect with Autumn Ridge Path at Ziegler </t>
  </si>
  <si>
    <t>Hillview Terrace at Segoe Rd</t>
  </si>
  <si>
    <t>Pedestrian safety; sidewalk gap approaching Segoe</t>
  </si>
  <si>
    <t>Portage Rd &amp; E Washington Ave</t>
  </si>
  <si>
    <t>Overall Traffic Safety</t>
  </si>
  <si>
    <t>left turn arrow for Thierer/Portage side streets</t>
  </si>
  <si>
    <t>Anhalt/Hollow Ridge Intersection, near Whitetail Ridge Park</t>
  </si>
  <si>
    <t>Overall safety but esp pedestrians; One of the highest concern "No Control" intersections on HIN</t>
  </si>
  <si>
    <t>Speed humps on Anhalt</t>
  </si>
  <si>
    <t>Tocora Ln</t>
  </si>
  <si>
    <t>Pedestrian safety; gap in sidewalks</t>
  </si>
  <si>
    <t>Femrite Dr</t>
  </si>
  <si>
    <t>Ped Safety - Gap in sidewalk</t>
  </si>
  <si>
    <t>Cross Country Rd &amp; Maple Grove Dr</t>
  </si>
  <si>
    <t>Large, confusing intersection, existing all-way stop</t>
  </si>
  <si>
    <t>Owl Creek Dr near Horned Owl</t>
  </si>
  <si>
    <t xml:space="preserve">Speeding concerns </t>
  </si>
  <si>
    <t>Cosgrove Drive</t>
  </si>
  <si>
    <t>Woodstone Drive</t>
  </si>
  <si>
    <t>Requesting speed bumps</t>
  </si>
  <si>
    <t>Whenona Dr at Warwick Way</t>
  </si>
  <si>
    <t>speed humps at path crossing</t>
  </si>
  <si>
    <t>Catalina Pkwy near Eagle Cave Dr</t>
  </si>
  <si>
    <t>speed humps, or other</t>
  </si>
  <si>
    <t>Tucson Trail - 3100 block</t>
  </si>
  <si>
    <t>Chester Drive &amp; Jason Place</t>
  </si>
  <si>
    <t>traffic calming, speed bumps</t>
  </si>
  <si>
    <t>Snowmist Trail</t>
  </si>
  <si>
    <t>Hilltop Dr &amp; Ames St</t>
  </si>
  <si>
    <t>Pedestrian Gaps in sidewalk</t>
  </si>
  <si>
    <t>speed humps</t>
  </si>
  <si>
    <t>Maple Grove Dr &amp; Prairie Rd</t>
  </si>
  <si>
    <t>Request for all-way stop due to speeding &amp; traffic volume on Maple Grove Dr near park; Speeding along Maple Grove Dr.  Hard to back out of driveway at times.</t>
  </si>
  <si>
    <t>Curb bulbs, additional crosswalk, additional ramp</t>
  </si>
  <si>
    <t>Hilltop Dr, Ames St, Hillview Ter, Tocora Ln, Agnes Dr</t>
  </si>
  <si>
    <t>lack of sidewalk</t>
  </si>
  <si>
    <t>Walbridge Ave N - Bruns to Wittwer</t>
  </si>
  <si>
    <t>Kendall Ave - 1900 block</t>
  </si>
  <si>
    <t>Speeding, Bike blvd</t>
  </si>
  <si>
    <t>Hollister Ave</t>
  </si>
  <si>
    <t>Loruth Terr</t>
  </si>
  <si>
    <t>Speeding; no sidewalk; pedestrian safety</t>
  </si>
  <si>
    <t>Hilton Dr - Tocora to Phillip</t>
  </si>
  <si>
    <t>Speeding, Tocora Ln connects to Science Dr path</t>
  </si>
  <si>
    <t>Farragut at Fremont, Sheridan Triangle area</t>
  </si>
  <si>
    <t>Speeding ; safety for children walking to park</t>
  </si>
  <si>
    <t>Fremont Ave - 1800 block</t>
  </si>
  <si>
    <t xml:space="preserve">Speeding; no sidewalk  </t>
  </si>
  <si>
    <t>Sherman Ave - 2100 block</t>
  </si>
  <si>
    <t>Speeding, vehicles passing bikes</t>
  </si>
  <si>
    <t>Kedzie St</t>
  </si>
  <si>
    <t>Speeding; potential north/south bike route</t>
  </si>
  <si>
    <t>S Brooks St - Mounds to Erin</t>
  </si>
  <si>
    <t>Overall safety of streeet, HIN all but 1 block; 5 MV B crashes, 6 MV C crashes, - Crashes at intersection &amp; issues with visibility, speed, stop/yield compliance; street runs between 2 hospitals</t>
  </si>
  <si>
    <t>S Shore &amp; W Shore Dr</t>
  </si>
  <si>
    <t>Speeding; Bike Blvd  Improvements/Shared Street (HIN at Drake)</t>
  </si>
  <si>
    <t xml:space="preserve"> Hickory St - 1100 block</t>
  </si>
  <si>
    <t>Speeding; Potential bike blvd to connect with Fisher St after resurface</t>
  </si>
  <si>
    <t>Colby St - Lakeside to Van Deusen</t>
  </si>
  <si>
    <t>Speeding, Request to change stop sign from Van Deusen to Colby, bike connection to Olin St path</t>
  </si>
  <si>
    <t>Gilson St - Lakeside to Olin</t>
  </si>
  <si>
    <t>Rodney Ct</t>
  </si>
  <si>
    <t>Speeding; no sidewalk</t>
  </si>
  <si>
    <t>Moorland Road</t>
  </si>
  <si>
    <t>traffic calming islands</t>
  </si>
  <si>
    <t>Raywood Rd - Waunona to Frazier</t>
  </si>
  <si>
    <t>Catalpa Rd - Sequoia to Magnolia</t>
  </si>
  <si>
    <t>Speeding, connection from Cannonball Path to neighborhood</t>
  </si>
  <si>
    <t>W Winnebago St &amp; N 6th St Roundabout</t>
  </si>
  <si>
    <t xml:space="preserve">Improve bike connection to/from path and make ramps safer for people biking </t>
  </si>
  <si>
    <t>Dempsey Rd - Anchor to Rockwell</t>
  </si>
  <si>
    <t>Speeding, 2 blocks from Cap City Path crossing</t>
  </si>
  <si>
    <t>Garrison &amp; Emmett</t>
  </si>
  <si>
    <t>Speeding; especially when Crossing Guard is stopping Fair Oaks/Atwood traffic</t>
  </si>
  <si>
    <t>Acewood near Leo &amp; Acewood Park</t>
  </si>
  <si>
    <t>Speeding;Acewood is a bike connection</t>
  </si>
  <si>
    <t>Walbridge S - 100 block</t>
  </si>
  <si>
    <t>Samuel Dr</t>
  </si>
  <si>
    <t>Speeding on Samuel Drive.  Blind spots around corners.</t>
  </si>
  <si>
    <t>Valor Way</t>
  </si>
  <si>
    <t>Glacier Hill Dr</t>
  </si>
  <si>
    <t>Westport Road and surrounding area</t>
  </si>
  <si>
    <t>Westport - Speeding, no bike/walk lane, commercial vehicles.  Green Ave - Continue sidewalk on south side of street to knutson.  HWY 113 - Traffic light at int of Knutson and 113.</t>
  </si>
  <si>
    <t>Old University Ave near Walnut St</t>
  </si>
  <si>
    <t>Gap in bike network; add bike lanes between Allen and Walnut, if not all the way west to Highland</t>
  </si>
  <si>
    <t>Arbor Hills Greenway</t>
  </si>
  <si>
    <t>Ped/bike connection through greenway</t>
  </si>
  <si>
    <t>Aberg Ave at Ruskin</t>
  </si>
  <si>
    <t>Pedestrian crossing safety esp to Job Center</t>
  </si>
  <si>
    <t>Greenway Cross</t>
  </si>
  <si>
    <t>Ped Safety (School Walk Route); Speeding</t>
  </si>
  <si>
    <t xml:space="preserve">Engelhart Dr </t>
  </si>
  <si>
    <t>Speeding; 800 block Baxter Park path connection; sidewalk gap</t>
  </si>
  <si>
    <t>Coho St at Pike Dr</t>
  </si>
  <si>
    <t>Luann Ln at Greenway Cross</t>
  </si>
  <si>
    <t>Corry St</t>
  </si>
  <si>
    <t>Speeding; neighborhood connection to Capital City Path</t>
  </si>
  <si>
    <t>S Thompson near Georgina Cir &amp; Emma Ct</t>
  </si>
  <si>
    <t xml:space="preserve">One of the highest concern "No Control" intersections on HIN; speed top crash factor (teen drivers) </t>
  </si>
  <si>
    <t>S Gammon Rd and Odana Rd</t>
  </si>
  <si>
    <t>Signal Timing Complaints</t>
  </si>
  <si>
    <t>Island Dr</t>
  </si>
  <si>
    <t>Regent St at Bayview</t>
  </si>
  <si>
    <t>Littlemore Dr and Juneberry / Door Creek Park</t>
  </si>
  <si>
    <t>Speeding, safety of children crossing to park, path connection into park; Speeding newar Door Creek Park</t>
  </si>
  <si>
    <t>Hold for study</t>
  </si>
  <si>
    <t>RRFB or continental crosswalk; stop signs</t>
  </si>
  <si>
    <t>Wittwer Rd</t>
  </si>
  <si>
    <t>Speeding (Milwaukee St at Wittwer on HIN)</t>
  </si>
  <si>
    <t>High Crossing Blvd and Benjamin Dr</t>
  </si>
  <si>
    <t xml:space="preserve">Left turns at Intersection concern. No sidewalk on Benjamin nad one side on High Crossing. </t>
  </si>
  <si>
    <t>East Towne Blvd and Independence Ln</t>
  </si>
  <si>
    <t>MV not stopping at stop signs.</t>
  </si>
  <si>
    <t>N Livingston Street - 300 block</t>
  </si>
  <si>
    <t>Speeding, pedestrian safety</t>
  </si>
  <si>
    <t>Carpenter Street - 1300 block</t>
  </si>
  <si>
    <t>Speeding, wants speedhumps, lack of sidewalk</t>
  </si>
  <si>
    <t>Jacobs Way</t>
  </si>
  <si>
    <t>Whitney Way - Sheboygan to Mineral Point</t>
  </si>
  <si>
    <t>Hold to see impact of changes of Rapid Ride A</t>
  </si>
  <si>
    <t>Cherokee Dr at Oneida Pl/Nakoma Park</t>
  </si>
  <si>
    <t>Concerns over speeding, drivers don't yield to peds, near miss of child crossing</t>
  </si>
  <si>
    <t>Olin Avenue</t>
  </si>
  <si>
    <t>Speeding, needs traffic calming</t>
  </si>
  <si>
    <t>Norman Way at University Avenue</t>
  </si>
  <si>
    <t>Difficult to cross the street</t>
  </si>
  <si>
    <t>N Baldwin St - Johnson to Sherman</t>
  </si>
  <si>
    <t>Junction Road - 600 block</t>
  </si>
  <si>
    <t>pedestrian crossing</t>
  </si>
  <si>
    <t>Curtis Court</t>
  </si>
  <si>
    <t>Gilman at Wisconsin</t>
  </si>
  <si>
    <t>Ped crossing safety, accessibility concerns</t>
  </si>
  <si>
    <t>Settlers at Swallowtail</t>
  </si>
  <si>
    <t>Johnson Street at Fourth Street</t>
  </si>
  <si>
    <t>Improved crossing, continental crosswalks</t>
  </si>
  <si>
    <t>Wright Street at Mid-block crossing</t>
  </si>
  <si>
    <t>Fair Oaks at Gateway</t>
  </si>
  <si>
    <t>Improved crosswalks</t>
  </si>
  <si>
    <t>S. Thompson Drive at E Buckeye</t>
  </si>
  <si>
    <t>Improved crossing,RRFB</t>
  </si>
  <si>
    <t>Lien Rd at Thierer Rd</t>
  </si>
  <si>
    <t>Longmeadow Road - Gammon to City of Middleton</t>
  </si>
  <si>
    <t>Speeding; requests traffic calming or bike lanes markings</t>
  </si>
  <si>
    <t>Old Sauk Road at N. High Point Road</t>
  </si>
  <si>
    <t>Improved curb ramps, detectable warning fields</t>
  </si>
  <si>
    <t>Sugar Maple &amp; Valley View</t>
  </si>
  <si>
    <t>Driver feedback board on Sugar Maple</t>
  </si>
  <si>
    <t>Regent-Blackhawk-Kendall</t>
  </si>
  <si>
    <t>Camden Road 5400 block</t>
  </si>
  <si>
    <t>Muir Field Road - 2100 block</t>
  </si>
  <si>
    <t>Crystal Lane - Jade to Pearl</t>
  </si>
  <si>
    <t>Speeding; cut thru Milwaukee to Acewood; Request for speed bumps</t>
  </si>
  <si>
    <t>speed humps or other traffic calming</t>
  </si>
  <si>
    <t>Ancient Oak Lane</t>
  </si>
  <si>
    <t>Speeding.  Being used as cut through for Valley Veiw project but claim states that even without project there has been speeding</t>
  </si>
  <si>
    <t>Riva Rd near Prairie</t>
  </si>
  <si>
    <t>Speeding; request for speed humps</t>
  </si>
  <si>
    <t>Hammersley Road 5700-6700 blocks</t>
  </si>
  <si>
    <t>traffic calming</t>
  </si>
  <si>
    <t xml:space="preserve">Rimrock - Moorland mid block </t>
  </si>
  <si>
    <t>Mid block crossing, ramp, crosswalk</t>
  </si>
  <si>
    <t>E. Dayton - 2600 block</t>
  </si>
  <si>
    <t>Speeding, wants speed bumps</t>
  </si>
  <si>
    <t>Brookwood Road - 1200 block</t>
  </si>
  <si>
    <t>Spaight Street - 1300 - 1400 block</t>
  </si>
  <si>
    <t>Speed bumps</t>
  </si>
  <si>
    <t>Tree Lane &amp; Westfield Rd</t>
  </si>
  <si>
    <t>Better Crossing Signage and speed humps on Westfield north of Tree Lane</t>
  </si>
  <si>
    <t>Ross Street - 3700 block</t>
  </si>
  <si>
    <t>Glenway St</t>
  </si>
  <si>
    <t>Midvale at Ames</t>
  </si>
  <si>
    <t>Speeding, wants speed bumps orRRFB</t>
  </si>
  <si>
    <t>Capital CIty Path at Waubesa</t>
  </si>
  <si>
    <t>Drivers do not always see they have to stop and makes it unsafe for biking; request for green marking</t>
  </si>
  <si>
    <t>E. Main St - 800 block</t>
  </si>
  <si>
    <t>Hiawatha/Council Crest</t>
  </si>
  <si>
    <t>Speeding on both streets; resident reported a 5 year old nearly hit while crossing street; intersection confusing</t>
  </si>
  <si>
    <t>Sharpsburg Dr</t>
  </si>
  <si>
    <t>bike lanes, narrow travel lane</t>
  </si>
  <si>
    <t>Drake St at Randall Ave</t>
  </si>
  <si>
    <t>Failure to Yield/Stop for pedestrians, concerning especially now that there is a bus stop here</t>
  </si>
  <si>
    <t>Grand Canyon/Offshore Dr</t>
  </si>
  <si>
    <t>Speeding at curve is very dangerous</t>
  </si>
  <si>
    <t>Portage Rd between Donald Dr and Dwight</t>
  </si>
  <si>
    <t>E Johnson St near Thornton St</t>
  </si>
  <si>
    <t>Pedestrian crosswalk needs improvement, request forRRFB</t>
  </si>
  <si>
    <t>Mineral Point Rd between Segoe and Midvale Blvd</t>
  </si>
  <si>
    <t>Speeding; request for a driver speed feedback board</t>
  </si>
  <si>
    <t>Agriculture Drive at Dairy Drive</t>
  </si>
  <si>
    <t>Starr Grass Drive - 7800 block</t>
  </si>
  <si>
    <t>Speeding, requesting speed bumps</t>
  </si>
  <si>
    <t>Queensbridge Rd</t>
  </si>
  <si>
    <t>Speeding, asking for bumpouts</t>
  </si>
  <si>
    <t>S High Point Rd at Brookline</t>
  </si>
  <si>
    <t>North Street - between E. Washington &amp; Commercial</t>
  </si>
  <si>
    <t>Vondron at Dolores</t>
  </si>
  <si>
    <t>Speeding, crossing concerns</t>
  </si>
  <si>
    <t>McKenna Blvd - 2100 block</t>
  </si>
  <si>
    <t>Rosa Rd and South Hill</t>
  </si>
  <si>
    <t>Poor Pedestrian Lighting</t>
  </si>
  <si>
    <t>Milwaukee at Bryan</t>
  </si>
  <si>
    <t>Difficult crossing / Speeds / Requesting bumpout</t>
  </si>
  <si>
    <t>Mineral Point at Toepfer</t>
  </si>
  <si>
    <t>Difficult crossing</t>
  </si>
  <si>
    <t>Old Middleton Road at Glen Highway</t>
  </si>
  <si>
    <t>Mid block of 7500 block of Kottke Drive</t>
  </si>
  <si>
    <t xml:space="preserve">Requesting crosswalk </t>
  </si>
  <si>
    <t>Vondron at Pebblebrook/Thompson</t>
  </si>
  <si>
    <t>RRFB, improved crossing</t>
  </si>
  <si>
    <t>Gately at St. Clair</t>
  </si>
  <si>
    <t>Crosswalk</t>
  </si>
  <si>
    <t>Old Sauk at Widgeon Way</t>
  </si>
  <si>
    <t>Crossing improvements,RRFB, pedestrian visibility with morning sun and slight hill</t>
  </si>
  <si>
    <t>Broom St at Dayton St</t>
  </si>
  <si>
    <t>RequestingRRFB</t>
  </si>
  <si>
    <t>Sunny Spring Drive</t>
  </si>
  <si>
    <t>Quiet Pond Drive</t>
  </si>
  <si>
    <t>Sweet Autumn Drive</t>
  </si>
  <si>
    <t>Davidson Street</t>
  </si>
  <si>
    <t>Lake Point Drive - 1500-1600 blocks</t>
  </si>
  <si>
    <t>Birch Blossom Road</t>
  </si>
  <si>
    <t>Old Timber Pass</t>
  </si>
  <si>
    <t>D'onofrio Dr and West Towne Way</t>
  </si>
  <si>
    <t>Pedestrian Crossing Donofrio Dr</t>
  </si>
  <si>
    <t>Crosswalks across Donofrio Dr - could check volumes on Donofrio to see if qualities as 3 pts for bike gap</t>
  </si>
  <si>
    <t>Oakridge Ave - Divison to Atwood</t>
  </si>
  <si>
    <t>15, 6</t>
  </si>
  <si>
    <t>Speeding; cut through traffic; traffic calming</t>
  </si>
  <si>
    <t>Allow parking on both sides of street</t>
  </si>
  <si>
    <t>Kendall/Bluff</t>
  </si>
  <si>
    <t>University Ave (Allen to Capitol)</t>
  </si>
  <si>
    <t>speeding since end of construction; safety of pedestrians crossing</t>
  </si>
  <si>
    <t>Yuma Drive 4100 block</t>
  </si>
  <si>
    <t>speeding, traffic calming</t>
  </si>
  <si>
    <t>Welton Dr</t>
  </si>
  <si>
    <t>New Washburn Way</t>
  </si>
  <si>
    <t>Delaware Boulevard</t>
  </si>
  <si>
    <t>De Volis Parkway</t>
  </si>
  <si>
    <t>traffic calming needed as high speeds on street especially with speed bumps added nearby. Some gun fire on street and resident feels the ability to speed could also help with overall safety.</t>
  </si>
  <si>
    <t>Allied/Carling/Thurston Intersection</t>
  </si>
  <si>
    <t>Ped/Bike safety as the intersection has a large turning radius so drivers do not slow down. People who exit the Southwest Path are going through here from the neighborhood.</t>
  </si>
  <si>
    <t>Odana at Anthony</t>
  </si>
  <si>
    <t>Pedestrian crossing safety; request for RRFB</t>
  </si>
  <si>
    <t>West of Hwy 12/14 to connect to Mineral Point Rd and other bike facilities</t>
  </si>
  <si>
    <t>1, 9</t>
  </si>
  <si>
    <t>safe biking routes for residential areas just west of Hwy 12/14, to be able to access Mineral Point, South Point, Bear Claw, North Pleasant! Old Sauk etc</t>
  </si>
  <si>
    <t>University Ave at Camus Lane</t>
  </si>
  <si>
    <t>Driver turning right onto Camus Lane did not look for path users and hit bicyclist. Request for path to have raised crossings to highlight the presence of people walking/biking</t>
  </si>
  <si>
    <t>Old Middleton Rd at Whitney Way</t>
  </si>
  <si>
    <t>Cyclist in bike lane was hit and injured by driver turning right. Cyclist was traveling west on Old Middleton.</t>
  </si>
  <si>
    <t>University Ave/Gorham St - State to Frances</t>
  </si>
  <si>
    <t>2, 4</t>
  </si>
  <si>
    <t>Bike safety; bike lane gets squeezed by loading zone in front of the James as street begins to curve to University; Bicyclists must ride near or even in drive lane due to parking and then when reach University feel like they get pushed into curb</t>
  </si>
  <si>
    <t>Lois Lowry Lane</t>
  </si>
  <si>
    <t>Requesting speed bumps, speeding</t>
  </si>
  <si>
    <t>Hold for future Hill Valley Development</t>
  </si>
  <si>
    <t>Speed Humps, bump outs</t>
  </si>
  <si>
    <t>Capital Avenue</t>
  </si>
  <si>
    <t>Speed bumps, traffic calming</t>
  </si>
  <si>
    <t>Seminole Hwy</t>
  </si>
  <si>
    <t>Request for 20 mph SL, bike route, safety concerns</t>
  </si>
  <si>
    <t>Forest/Prospect</t>
  </si>
  <si>
    <t>speeds through the neighborhood coming from University towards Regent via Forest/Prospect</t>
  </si>
  <si>
    <t>McKee Rd at S High Point Rd</t>
  </si>
  <si>
    <t>McKee Rd at Silverton / Tanglewood</t>
  </si>
  <si>
    <t>McKee Rd at Muir Field Rd</t>
  </si>
  <si>
    <t>Margaret St at Hargrove St</t>
  </si>
  <si>
    <t>Speeding/cutting the curve, near miss head on collisions</t>
  </si>
  <si>
    <t>Tokay Blvd - Midblock crosswalk at Bus Stop ID 2939</t>
  </si>
  <si>
    <t>Ped crossing safety</t>
  </si>
  <si>
    <t>Lexington at Mayfair</t>
  </si>
  <si>
    <t>Confusion, requesting all way stop</t>
  </si>
  <si>
    <t>Concord Avenue</t>
  </si>
  <si>
    <t>Fairmont Avenue</t>
  </si>
  <si>
    <t>University Ave at N Charter St</t>
  </si>
  <si>
    <t>Hold projects - Green in bike lane added thru SS in 2025</t>
  </si>
  <si>
    <t>W Dayton St at N Charter St</t>
  </si>
  <si>
    <t>Hold projects - Green crossing installed w/ SS in 2024</t>
  </si>
  <si>
    <t>Milwaukee at Wittwer</t>
  </si>
  <si>
    <t>Request for RRFB, ped crossing improvements; Injury Crash History</t>
  </si>
  <si>
    <t>Vernon Ave - Cottage Grove to Leo</t>
  </si>
  <si>
    <t>S. High Point Rd and Mid Town Rd</t>
  </si>
  <si>
    <t>1, 20</t>
  </si>
  <si>
    <t>Fast Traffic on both roads from Province Hill Apartments</t>
  </si>
  <si>
    <t>Birch Ave and Glenway St</t>
  </si>
  <si>
    <t>11, 13</t>
  </si>
  <si>
    <t>RRFB requested, Ali coordinating with Meyer Intersection project.</t>
  </si>
  <si>
    <t>McKenna Blvd - 2800 Block</t>
  </si>
  <si>
    <t>7, 20</t>
  </si>
  <si>
    <t>Requesting Speed bumps, speeding issues</t>
  </si>
  <si>
    <t>Anderson Street (Swanson to Pearson)</t>
  </si>
  <si>
    <t>potentially remark as a protected, two-way, cycle-track on south side</t>
  </si>
  <si>
    <t>remark as a protected, two-way, cycle-track on south side??</t>
  </si>
  <si>
    <t>Eagan Rd (E Towne Blvd to Lien Rd)</t>
  </si>
  <si>
    <t>Whitney Way at Schroeder Rd</t>
  </si>
  <si>
    <t>10, 19, 20</t>
  </si>
  <si>
    <t>Hold for SS4A study/project</t>
  </si>
  <si>
    <t>700-800 block of Havey Road</t>
  </si>
  <si>
    <t>Speeding, speed bumps</t>
  </si>
  <si>
    <t>N Marquette St at Darbo Dr</t>
  </si>
  <si>
    <t>Mineral Point Rd at Island Dr</t>
  </si>
  <si>
    <t>Hold, recent improvements with BRT</t>
  </si>
  <si>
    <t>University Ave at Craig Ave</t>
  </si>
  <si>
    <t>University Ave at N Randall Ave</t>
  </si>
  <si>
    <t>5, 8</t>
  </si>
  <si>
    <t>E Mifflin St at N Baldwin St</t>
  </si>
  <si>
    <t>S Midvale Blvd at Yuma Dr</t>
  </si>
  <si>
    <t>Injury crash history; left turning drivers from Midvale don't look for peds (students) crossing Yuma</t>
  </si>
  <si>
    <t>University Ave at N Mills St</t>
  </si>
  <si>
    <t>Seminole Hwy at W Beltline Frontage Rd S</t>
  </si>
  <si>
    <t>Signal improvements?</t>
  </si>
  <si>
    <t>3870 Nakoma Rd</t>
  </si>
  <si>
    <t>Pedestrian safety crossing</t>
  </si>
  <si>
    <t>Regent St at S Brooks St</t>
  </si>
  <si>
    <t>8, 13</t>
  </si>
  <si>
    <t>Hold for Regent Reconstruction 2026</t>
  </si>
  <si>
    <t>John Nolen Dr at E Olin Ave</t>
  </si>
  <si>
    <t>Hold for John Nolen/Olin Reconstruction 2029</t>
  </si>
  <si>
    <t>John Nolen Dr at E Lakeside St</t>
  </si>
  <si>
    <t>Hold for John Nolen Reconstruction 2028</t>
  </si>
  <si>
    <t>Regent St at S Orchard St</t>
  </si>
  <si>
    <t>Segoe Rd - Regent to Odana</t>
  </si>
  <si>
    <t>Speeding; street too wide; convert buffered bike lanes to separated bike lanes</t>
  </si>
  <si>
    <t>Flip-flop parking and bike lanes and separate bike lanes with flex posts and/or pre-cast curbs</t>
  </si>
  <si>
    <t>Turner Ave - Major Ave to Ruth St</t>
  </si>
  <si>
    <t>Franklin at Hillcrest</t>
  </si>
  <si>
    <t>Speeding and lack of yielding to pedestrians on Franklin; likely by traffic going to/from UW Hospital</t>
  </si>
  <si>
    <t>Hold for 2027 Franklin reconstruction</t>
  </si>
  <si>
    <t>Request for all-way stop and high visibility crosswalks across Franklin</t>
  </si>
  <si>
    <t>Buckeye Rd - Monona Dr to S Stoughton Rd</t>
  </si>
  <si>
    <t>Speeding; crashes; blind driveway</t>
  </si>
  <si>
    <t>North Star Dr at Orion Tr</t>
  </si>
  <si>
    <t>Speeding; request for speed humps on North Star on either side of Orion; request for additional signage</t>
  </si>
  <si>
    <t>Park Ridge Drive / Park Edge Dr</t>
  </si>
  <si>
    <t>Portage Rd at Hayes Rd</t>
  </si>
  <si>
    <t>Pedestrian crossing safety and difficult to find gaps at busy times with new traffic from East hospital; request for RRFB</t>
  </si>
  <si>
    <t>Commonwealth Ave at Edgewood</t>
  </si>
  <si>
    <t>Bicyclists from bridge are not seen by speeding drivers on Commonwealth;  school kids twice per day</t>
  </si>
  <si>
    <t>Carnwood Road</t>
  </si>
  <si>
    <t>City View Drive</t>
  </si>
  <si>
    <t>Speeding - request for speed bumps / Speeds north of Lein Rd</t>
  </si>
  <si>
    <t>Troy Drive @ Lerdahl Rd</t>
  </si>
  <si>
    <t>No crosswalks across Troy or Lerdahl. Bus stop on north side of Troy, but no access from south. Converted to all-way stop, but cars stop where the crosswalk should be. No curb ramps to cross Troy.</t>
  </si>
  <si>
    <t>Curb ramps on all corners with crosswalks</t>
  </si>
  <si>
    <t>Hilltop @ Segoe</t>
  </si>
  <si>
    <r>
      <rPr>
        <sz val="12"/>
        <color rgb="FF000000"/>
        <rFont val="Calibri"/>
      </rPr>
      <t xml:space="preserve">Blind intersection for all modes; no sidewalk on Hilltop; poor visibility all around; stop sign on Hilltop </t>
    </r>
    <r>
      <rPr>
        <i/>
        <sz val="12"/>
        <color rgb="FF000000"/>
        <rFont val="Calibri"/>
      </rPr>
      <t>after</t>
    </r>
    <r>
      <rPr>
        <sz val="12"/>
        <color rgb="FF000000"/>
        <rFont val="Calibri"/>
      </rPr>
      <t xml:space="preserve"> the crosswalk</t>
    </r>
  </si>
  <si>
    <t>Barlow Street - 2800 block</t>
  </si>
  <si>
    <t>speeding, requesting speed bumps</t>
  </si>
  <si>
    <t>Gettle Avenue - 5400 block</t>
  </si>
  <si>
    <t>Cottontail Tr and E. Buckeye</t>
  </si>
  <si>
    <t>Tompkins Dr - Joylynne to Camden</t>
  </si>
  <si>
    <t>Esker Drive - 5000 block</t>
  </si>
  <si>
    <t>S. Yellowstone at Offshore</t>
  </si>
  <si>
    <t>Requesting improvements, left turn calming</t>
  </si>
  <si>
    <t>Moorland Road - Rimrock to Wayland</t>
  </si>
  <si>
    <t>No bike facility</t>
  </si>
  <si>
    <t>Remove parking one side and paint standard bike lanes in near term; path on one side long term</t>
  </si>
  <si>
    <t>D'Onofrio Drive</t>
  </si>
  <si>
    <t>Requesting improved bike facility</t>
  </si>
  <si>
    <t>Bassett at Doty</t>
  </si>
  <si>
    <t>Lots of ped/bike/vehicle near misses - consider 3-way stop</t>
  </si>
  <si>
    <t>Hold, parking changes in 2025</t>
  </si>
  <si>
    <t>3-way stop (add stop to Bassett)</t>
  </si>
  <si>
    <t>Autumn Breeze at Big Stone</t>
  </si>
  <si>
    <t>Speeding, poor stop sign compliance</t>
  </si>
  <si>
    <t>Keyes Ave - 2100 block</t>
  </si>
  <si>
    <t>Request for speed humps; speeds are likely quite low</t>
  </si>
  <si>
    <t>Green Avenue</t>
  </si>
  <si>
    <t>Autumn Lake Parkway</t>
  </si>
  <si>
    <t>Grant at Jefferson</t>
  </si>
  <si>
    <t>Hard to cross</t>
  </si>
  <si>
    <t>S Allen St at Rowley/Hollister</t>
  </si>
  <si>
    <t>Crossing safety, request for RRFB</t>
  </si>
  <si>
    <t>Dayton at Orchard</t>
  </si>
  <si>
    <t>Yuma Dr/Mohican Pass - Midvale to Cherokee</t>
  </si>
  <si>
    <t>Sidewalk gap North/West side</t>
  </si>
  <si>
    <t>Hughes Pl at McDonalds/Villager Shopping Center Driveway</t>
  </si>
  <si>
    <t>Request for midblock pedestrian crossing</t>
  </si>
  <si>
    <t>Bunker Hill Ln</t>
  </si>
  <si>
    <t>Independence Ln</t>
  </si>
  <si>
    <t>Old Middleton Rd at Gettle Ave</t>
  </si>
  <si>
    <t>Hawks Landing Circle</t>
  </si>
  <si>
    <t>Speeding, entrance to bar/golf course</t>
  </si>
  <si>
    <t>S Pleasant View Rd at Shale Dr</t>
  </si>
  <si>
    <t>Pedestrian crossing safety; request for Hawk</t>
  </si>
  <si>
    <t>Old Sauk @ Everglade</t>
  </si>
  <si>
    <t>Pedestrian crossing safety across Old Sauk; bus stop location; school travel route</t>
  </si>
  <si>
    <t>Median island and high viz crosswalk</t>
  </si>
  <si>
    <t>Odana Road - Segoe Road to Midvale Boulevard</t>
  </si>
  <si>
    <t>Sugar Maple Lane - Valley View to Mineral Point</t>
  </si>
  <si>
    <t>Aberg at Sherman</t>
  </si>
  <si>
    <t>Injury Crash history</t>
  </si>
  <si>
    <t>Aberg at Huxley</t>
  </si>
  <si>
    <t>Thackeray at Eliot</t>
  </si>
  <si>
    <t>Whitney Way at Door Dr</t>
  </si>
  <si>
    <t>N Dickinson - E Washington to E Johnson</t>
  </si>
  <si>
    <t xml:space="preserve">Close calls between cyclists and cars; request for warning signs at Dickinson and Dayton (reduced visibility over the hill) </t>
  </si>
  <si>
    <t>Schroeder Rd @ Saybrook Rd</t>
  </si>
  <si>
    <t>19, 20</t>
  </si>
  <si>
    <t>Challenging crossing for school kids and Metro users</t>
  </si>
  <si>
    <t>Hold for SS4A</t>
  </si>
  <si>
    <t>Atwood at Division</t>
  </si>
  <si>
    <t>6, 15</t>
  </si>
  <si>
    <t>Difficult to cross, requesting RRFB</t>
  </si>
  <si>
    <t>Tawny Acorn at Quaking Aspen/CherryBark</t>
  </si>
  <si>
    <t>Raymond - High Point to PD (cul-de-sac)</t>
  </si>
  <si>
    <t>Reduce speed limit from 35 to 30 to align with rest of Raymond</t>
  </si>
  <si>
    <t>Odana Rd at Dearholt Rd</t>
  </si>
  <si>
    <t>Speeding, pedestrian crossing safety, request for pedestrian crossing signs, repainted crosswalks</t>
  </si>
  <si>
    <t>Old Sauk @ Schewe</t>
  </si>
  <si>
    <t>Speeding; traffic chaos around school arrival dismissal; pedestrian crossing safety</t>
  </si>
  <si>
    <t>Sherman Ave and Sherman Ter</t>
  </si>
  <si>
    <t>Former bus stop, needs new curb ramp SW corner, restore terrace to grass</t>
  </si>
  <si>
    <t>Cottage Grove Rd at Ellen Ave</t>
  </si>
  <si>
    <t>Pedestrian Crossing Safety; add crosswalk and new pedestrian ramps; bus stop location</t>
  </si>
  <si>
    <t>Randall and Vilas</t>
  </si>
  <si>
    <t>Traffic Circle needs to be rebuilt to accomodate buses</t>
  </si>
  <si>
    <t>Struck Canyon Beltline Underpass</t>
  </si>
  <si>
    <t>Vehicles using the ped/bike underpass</t>
  </si>
  <si>
    <t>Add bollard/gating to both ends of tunnel</t>
  </si>
  <si>
    <t>High Crossing Blvd at Lancaster / City View</t>
  </si>
  <si>
    <t>Speeding; safety for vehicles turning onto High Crossing from side street; pedestrian crossing safety (bus stop)</t>
  </si>
  <si>
    <t>Dempsey Rd at Dennett Dr</t>
  </si>
  <si>
    <t>Pedestrian/Bicyclist crossing safety of Dempsey (school crossing); speeding</t>
  </si>
  <si>
    <t>South Hill Dr - S Whitney Way to S Segoe Rd</t>
  </si>
  <si>
    <t>Speeding; request for speed humps; increase in cut through traffic since Mineral Point/Whitney BRT changes</t>
  </si>
  <si>
    <t>Old Sauk Rd at Attic Angels / Samuel</t>
  </si>
  <si>
    <t>Pedestrian Crossing Safety and inconvenience for Attic Angels seniors to go to Junction to get to strip mall</t>
  </si>
  <si>
    <t>Olin at Whittier</t>
  </si>
  <si>
    <t>Median island or curb extensions</t>
  </si>
  <si>
    <t>Valley View at Lone Oak</t>
  </si>
  <si>
    <t>Waukesha at Lafayette</t>
  </si>
  <si>
    <t>Student Crossing Safety</t>
  </si>
  <si>
    <t>Wide curb extension on SE side of street that covers both crosswalks at Lafayette intersection</t>
  </si>
  <si>
    <t>Atwood at Olbrich Gardens</t>
  </si>
  <si>
    <t>Walter at Hargrove</t>
  </si>
  <si>
    <t>S. Thompson at Grafton</t>
  </si>
  <si>
    <t>Chamberlain Ave - 2700 block</t>
  </si>
  <si>
    <t>Northport Dr at N Sherman Ave</t>
  </si>
  <si>
    <t>Speeding; lack of NTOR signage; pedestrian safety</t>
  </si>
  <si>
    <t>Hempstead Road</t>
  </si>
  <si>
    <t>N Gammon Rd - Longmeadow to Tree Ln</t>
  </si>
  <si>
    <t>Lack of bike facility</t>
  </si>
  <si>
    <t>Road diet; add bike lanes or buffered bike lanes</t>
  </si>
  <si>
    <t>4200 block of School Road</t>
  </si>
  <si>
    <t>Atticus Way</t>
  </si>
  <si>
    <t>Pleasant View at Old Sauk</t>
  </si>
  <si>
    <t>Request for protected left turns for NB Pleasant View due to low visibility</t>
  </si>
  <si>
    <t>Gorham at Pinckney</t>
  </si>
  <si>
    <t>Pedestrian Crossing Safety; Request for RRFB</t>
  </si>
  <si>
    <t>Stevens St - Blackhawk to Shepherd</t>
  </si>
  <si>
    <t>Lack of sidewalks; inconsistent sidewalks</t>
  </si>
  <si>
    <t>Highland Ave, Van Hise Ave, Ash St - Streets around West High</t>
  </si>
  <si>
    <t>Speeding (students)</t>
  </si>
  <si>
    <t>Regent @ Prospect</t>
  </si>
  <si>
    <t>Challenging pedestrian crossing (Regent)</t>
  </si>
  <si>
    <t>Allen @ Chamberlain</t>
  </si>
  <si>
    <t>Fast traffic; failure to yield to peds crossing Allen</t>
  </si>
  <si>
    <t>McKenna Blvd - Along Elver Park</t>
  </si>
  <si>
    <t>Speeding, Pedestrian Crossing Safety</t>
  </si>
  <si>
    <t>McKee Rd at Maple Valley Dr</t>
  </si>
  <si>
    <t>Speeding, Pedestrian Crossing Safety; Request for RRFB and/or speed limit reduction</t>
  </si>
  <si>
    <t>Prairie @ Pilgrim</t>
  </si>
  <si>
    <t>4-way stop, but lack of yielding to peds headed to Huegel school; lots of rolling stops</t>
  </si>
  <si>
    <t>Median crossings islands on Prairie</t>
  </si>
  <si>
    <t>Pond Street</t>
  </si>
  <si>
    <t>Traffic Circles</t>
  </si>
  <si>
    <t>Whitetail Lane</t>
  </si>
  <si>
    <t>W Lakeside St @ Clarence Ct</t>
  </si>
  <si>
    <t>lack of visibility at crossing, reported near misses at a school crossing</t>
  </si>
  <si>
    <t>curb extensionon south side of Lakeside, west of Clarence Ct; could be done with paint and posts</t>
  </si>
  <si>
    <t>Allen Street between Chadborne and Kendall</t>
  </si>
  <si>
    <t>Bluff Street/DuRose Terrace/Palomino Lane</t>
  </si>
  <si>
    <t xml:space="preserve">Difficult pedestrian crossing due to traffic speeds and curve in road; elemantary school bus stop; </t>
  </si>
  <si>
    <t>University Avenue at Henry Mall</t>
  </si>
  <si>
    <t>Difficult to cross</t>
  </si>
  <si>
    <t>E. Washington at Fifth</t>
  </si>
  <si>
    <t>6, 12, 15</t>
  </si>
  <si>
    <t>Fair Oaks Avenue - E. Washington to Highway 30</t>
  </si>
  <si>
    <t>Frances at Langdon</t>
  </si>
  <si>
    <t>Fish Hatchery Rd - Park to Wingra</t>
  </si>
  <si>
    <t>Speeding; pedestrian safety</t>
  </si>
  <si>
    <t>Fish Hatchery Rd at Midland</t>
  </si>
  <si>
    <t>Pedestrian crossing safety, speeding</t>
  </si>
  <si>
    <t>Ancient Oak Ln @ Reflection Dr</t>
  </si>
  <si>
    <t>Kid ped/bike safety on S sidewalk at driveway crossing</t>
  </si>
  <si>
    <t>Add stop to Reflection leg</t>
  </si>
  <si>
    <t>E Johnson St at N Butler / N Hamilton</t>
  </si>
  <si>
    <t>Injury crash history; 3 bike crashes at or near intersection</t>
  </si>
  <si>
    <t>University Ave at Frances / Gilman</t>
  </si>
  <si>
    <t>Hold - recent improvements with SSM 2025</t>
  </si>
  <si>
    <t>E Johnson St at Wisconsin</t>
  </si>
  <si>
    <t>N Blair St at E Johnson St</t>
  </si>
  <si>
    <t>N Blair St at E Washington Ave</t>
  </si>
  <si>
    <t>E Johnson St at N Bassett St</t>
  </si>
  <si>
    <t>W Gorham St - Carroll to Henry</t>
  </si>
  <si>
    <t>E Campus Mall at Dayton St</t>
  </si>
  <si>
    <t>4, 8</t>
  </si>
  <si>
    <t>W Washington Ave / Regent St / Proudfit St</t>
  </si>
  <si>
    <t>4, 13</t>
  </si>
  <si>
    <t>Proudfit St at W Main St</t>
  </si>
  <si>
    <t>W Johnson St at State / Henry</t>
  </si>
  <si>
    <t>W Main St - S Bassett to S Broom</t>
  </si>
  <si>
    <t>S Bassett St at W Main St</t>
  </si>
  <si>
    <t>W Washington Ave at S Broom St</t>
  </si>
  <si>
    <t>E Campus Mall at Regent St</t>
  </si>
  <si>
    <t>John Nolen Dr at Broom St</t>
  </si>
  <si>
    <t>Hold for John Nolen Dr Reconstruction 2026</t>
  </si>
  <si>
    <t>W Washington Ave / Southwest Commuter Path</t>
  </si>
  <si>
    <t>John Nolen Dr / Blair St / Williamson St / E Wilson St</t>
  </si>
  <si>
    <t>4, 6</t>
  </si>
  <si>
    <t>John Nolen Dr at N Shore Dr</t>
  </si>
  <si>
    <t>Ancient Oak at Shining Rock</t>
  </si>
  <si>
    <t>Difficult to Cross</t>
  </si>
  <si>
    <t>Winter Frost at Redan</t>
  </si>
  <si>
    <t>Caromar Dr at Midblock Crossing to Midvale Elementary</t>
  </si>
  <si>
    <t>Pedestrian crossing safety near school</t>
  </si>
  <si>
    <t>Russett Rd at Orchard Ridge Elementary Entrance</t>
  </si>
  <si>
    <t>Pedestrian crossing safety near school; request for marked crossing at school entrance; request for speed bumps</t>
  </si>
  <si>
    <t>Bumpout and midblock crosswalk at school entrance</t>
  </si>
  <si>
    <t>Gilbert Rd at Orchard Ridge Elementary Playground Gate</t>
  </si>
  <si>
    <t>Speeding, pedestrian crossing, request for speed bumps and modblock crosswalk</t>
  </si>
  <si>
    <t>McKee at Dorchester, Manchester, Maple Grove</t>
  </si>
  <si>
    <t>People traveling WB and turning left (SB) do not look for or yield to peds/bikes on wide sidewalk.</t>
  </si>
  <si>
    <t>Add TURNING VEHICLES YIELD TO PEDS signs on medians at left turns</t>
  </si>
  <si>
    <t>Mason - 2600 block</t>
  </si>
  <si>
    <t>Paterson St at Gorham and Johnson</t>
  </si>
  <si>
    <t>Need for traffic calming; request for raised crossing</t>
  </si>
  <si>
    <t>Winnebago and 4th St</t>
  </si>
  <si>
    <t>Speeding; Need for traffic calming as high volume of pedestrians in area and drivers are going too fast.</t>
  </si>
  <si>
    <t>Rutledge between Dickinson to Ingersoll  </t>
  </si>
  <si>
    <t>Request for traffic calming</t>
  </si>
  <si>
    <t>Jenifer &amp; Paterson intersection</t>
  </si>
  <si>
    <t>Poor visibility from Paterson due to parked cars on Jenifer St; request all-way stop</t>
  </si>
  <si>
    <t>Aspen Grove at Stagecoach</t>
  </si>
  <si>
    <t>Requesting crosswalk</t>
  </si>
  <si>
    <t>Elderberry at Fargo</t>
  </si>
  <si>
    <t>Speeding, kids cross street</t>
  </si>
  <si>
    <t>Meadowood Dr - 5700 block</t>
  </si>
  <si>
    <t>Speeding makes it dangerous for pedestrians</t>
  </si>
  <si>
    <t>Wright St - Carpenter St to Straubel St</t>
  </si>
  <si>
    <t>Commonwealth Avenue - 2400 block</t>
  </si>
  <si>
    <t>Speeding - Monroe to Prospect; street is used as cut-through</t>
  </si>
  <si>
    <t>Cottage Grove Rd at Monona Dr</t>
  </si>
  <si>
    <t>Drivers turning right do not look for bikes going from bike lane to new path</t>
  </si>
  <si>
    <t>Atwood Ave at Dennett</t>
  </si>
  <si>
    <t>Garver Green at S Fair Oaks</t>
  </si>
  <si>
    <t>No curb ramps or crosswalks from Garver Green which adds to the challenge of crossing the street</t>
  </si>
  <si>
    <t>Dempsey Rd at Capital City Path</t>
  </si>
  <si>
    <t>Install light; MGE can't install light on their poll and City light is not right at path</t>
  </si>
  <si>
    <t>N Thompson Dr--Jana to Sycamore</t>
  </si>
  <si>
    <t>speeding; hit mailboxes</t>
  </si>
  <si>
    <t>S. Yellowstone at Enterprise</t>
  </si>
  <si>
    <t>Crosswalks</t>
  </si>
  <si>
    <t>Valley Stream Drive - 1000 block</t>
  </si>
  <si>
    <t>Monticello Way at Huegel Park Path</t>
  </si>
  <si>
    <t>10, 20</t>
  </si>
  <si>
    <t xml:space="preserve">Need a designated crosswalk as many kids cross here and drivers are not aware. </t>
  </si>
  <si>
    <t>East Springs and High Crossing Blvd</t>
  </si>
  <si>
    <t>lack of ped signals</t>
  </si>
  <si>
    <t>ped buttons, signal heads</t>
  </si>
  <si>
    <t>Forster Dr</t>
  </si>
  <si>
    <t>Hercules Trail--N Star to Apollo Way</t>
  </si>
  <si>
    <t>Conklin Pl (Mills St to Brooks St)</t>
  </si>
  <si>
    <t>Concerns over operation of space shared between walking, biking, driveway</t>
  </si>
  <si>
    <t>Crabapple Ln</t>
  </si>
  <si>
    <t>Barton and Rae</t>
  </si>
  <si>
    <t>Poor intersection visibility</t>
  </si>
  <si>
    <t>Lakeside St W  - 800 block (excluding Park St intersection; separate listing)</t>
  </si>
  <si>
    <t>Emerald St at S Brooks and at S Mills</t>
  </si>
  <si>
    <t>Improve visibility at intersections/crosswalks; request for speed bumps or AWS on Mills</t>
  </si>
  <si>
    <t>Bump outs on west side of Mills</t>
  </si>
  <si>
    <t>East Springs Dr and East Towne Blvd</t>
  </si>
  <si>
    <t>S Hill/Nautilus at Island Dr</t>
  </si>
  <si>
    <t>Drivers not stopping at stop sign; dangerous for pedestrians</t>
  </si>
  <si>
    <t>Prairie Rd at Huegel Elementary</t>
  </si>
  <si>
    <t>Hamlet Pl</t>
  </si>
  <si>
    <t>Martha Lane</t>
  </si>
  <si>
    <t>Farley Ave &amp; Regent St intersection</t>
  </si>
  <si>
    <t>Cars don't yield at crosswalk &amp; has heavy ped/bike traffic coming to/from cemetery</t>
  </si>
  <si>
    <t>Highland Ave at Campus Dr ramps</t>
  </si>
  <si>
    <t>Improve path crossing safety and ability for people biking to get from Highland onto path</t>
  </si>
  <si>
    <t>Maher Ave - Buckeye to Pflaum</t>
  </si>
  <si>
    <t>Speeding; no sidewalk, unimproved street</t>
  </si>
  <si>
    <t>Odana and Potomac</t>
  </si>
  <si>
    <t>Bike Crossing</t>
  </si>
  <si>
    <t>Odana Rd sidewalk gaps</t>
  </si>
  <si>
    <t>Sidewalk gaps</t>
  </si>
  <si>
    <t>Jenifer St - Williamson to Baldwin</t>
  </si>
  <si>
    <t>Speeding; bike &amp; transit route</t>
  </si>
  <si>
    <t>Swallowtail Dr</t>
  </si>
  <si>
    <t>Speeding, safety for kids going to/from park and other destinations</t>
  </si>
  <si>
    <t>Whitcomb Dr - 5100 block</t>
  </si>
  <si>
    <t>Speeding, no sidewalk, pedestrian safety</t>
  </si>
  <si>
    <t>Whenona Dr Bridge street crossing</t>
  </si>
  <si>
    <t>Needs to be better marked to ensure drivers are aware of the crossing; green crossing, signs</t>
  </si>
  <si>
    <t>Laub Lane &amp; Berwyn at Segoe</t>
  </si>
  <si>
    <t xml:space="preserve">This small lane acts as a slip lane but makes it more dangerous for kids/families walking to the park. </t>
  </si>
  <si>
    <t>S Brooks St  (Delaplaine to Fish Hatchery)</t>
  </si>
  <si>
    <t>Speeding; short cut for drivers</t>
  </si>
  <si>
    <t>Old Gate and Tomscot</t>
  </si>
  <si>
    <t>Safety for children in the area; need traffic calming or stop/yield signs at this intersection</t>
  </si>
  <si>
    <t>Homestead Rd</t>
  </si>
  <si>
    <t>Speeding as other streets have speed humps so people use Homestead. Connection to Pilgrim Park path.</t>
  </si>
  <si>
    <t>Watts Rd at Blueberry Hill Apartments/Texas Roadhouse</t>
  </si>
  <si>
    <t xml:space="preserve">Difficult left turning movement </t>
  </si>
  <si>
    <t>Manitou Way</t>
  </si>
  <si>
    <t>10, 13</t>
  </si>
  <si>
    <t>Speed bumps are not doing enough to slow traffic as drivers go very fast, not safe for all the people walking</t>
  </si>
  <si>
    <t>Prairie Rd - 1600 block</t>
  </si>
  <si>
    <t>Speeding; bike connections to paths in Lucy Lincoln Hiestand Park</t>
  </si>
  <si>
    <t>Starr Grass near Waldorf</t>
  </si>
  <si>
    <t>Hold for future Hill Valley Development and possible AWS implementation</t>
  </si>
  <si>
    <t>Rustic Dr</t>
  </si>
  <si>
    <t>North Star Dr and Gemini</t>
  </si>
  <si>
    <t>Maple Grove at Nesbitt / Cross Country</t>
  </si>
  <si>
    <t>Traffic backups, request for a roundabout</t>
  </si>
  <si>
    <t>Roundabout</t>
  </si>
  <si>
    <t>Russett Rd</t>
  </si>
  <si>
    <t>Southwest Path at Odana Rd</t>
  </si>
  <si>
    <t xml:space="preserve">Concerns over safety of crossing - visibility, yielding, presence of skid marks. </t>
  </si>
  <si>
    <t>Wingra Creek Path at Beld St</t>
  </si>
  <si>
    <t>Visibility of path crossing and driver awareness that people are crossing there.</t>
  </si>
  <si>
    <t>Oakland at Monroe St</t>
  </si>
  <si>
    <t>Pedestrian crossing safety; Drivers going fast and not expecting ped/bike crossing; request forRRFB</t>
  </si>
  <si>
    <t>Dondee Rd</t>
  </si>
  <si>
    <t>Speeding issues; Request for traffic calming. Capital City Path connects at Dondee</t>
  </si>
  <si>
    <t xml:space="preserve">Pilgrim Rd </t>
  </si>
  <si>
    <t>Speeding; many drivers choose Pilgrim because so few stops</t>
  </si>
  <si>
    <t>Bassett St at Dayton St</t>
  </si>
  <si>
    <t>Flashing light seems to confuse driver; resident felt safer during construction when had all way stop</t>
  </si>
  <si>
    <t>N High Point Rd at Wolf St</t>
  </si>
  <si>
    <t>Safety for pedestrians crossing High Point with increase in traffic volumes, speeds</t>
  </si>
  <si>
    <t>Flad Ave at Lewon (Orchard Ridge Elementary/St Maria Goretti School)</t>
  </si>
  <si>
    <t>Flad leads to Crossing Guard location at Orchard Ridge Elem; also St Maria Goretti School; No sidewalk north of Flad on Lewon (no sidewalk next to pool); Lewon north of Flad on HIN; single vehicle B crashes speed</t>
  </si>
  <si>
    <t>Mandan Cresent &amp; Tumalo, Manitou</t>
  </si>
  <si>
    <t>Speeding on Tumalo; pedestrian crossing safety at intersections; some sidewalk gaps</t>
  </si>
  <si>
    <t>Speeding, partially unimproved street, sidewalk gap on small section of improved section as well as a small gap on Quincy approaching Carpenter</t>
  </si>
  <si>
    <t>Roth St - Sherman to O'Neill</t>
  </si>
  <si>
    <t>Sidewalk Gap; Ped Safety in redeveloping area</t>
  </si>
  <si>
    <t>Grant St from Drake to Monroe</t>
  </si>
  <si>
    <t xml:space="preserve">Speeding, especially Monroe toward Drake; Improved bike facility; need to slow traffic. </t>
  </si>
  <si>
    <t>Vilas Ave (Edgewood to Grant)</t>
  </si>
  <si>
    <t>Increased traffic from Vilas Park Dr closure; speed concerns</t>
  </si>
  <si>
    <t>Richard St - Bradford to Cumberland</t>
  </si>
  <si>
    <t>Speeding; Whitehorse Middle &amp; Schenk Elem</t>
  </si>
  <si>
    <t>Levitan &amp; Autumn Lake Parkway</t>
  </si>
  <si>
    <t>Speeding, lack of yielding to pedestrians, stop sign running</t>
  </si>
  <si>
    <t>Eliot Ln - Thackery Rd to Tennyson Ln</t>
  </si>
  <si>
    <t>Speeding, walk route to Lakeview Elem</t>
  </si>
  <si>
    <t>Old Middleton Rd</t>
  </si>
  <si>
    <t xml:space="preserve">People using new buffered bike lane to pass </t>
  </si>
  <si>
    <t>Worthington Ave</t>
  </si>
  <si>
    <t>Speeding; up to Rethke in Madison; sidewalk one side; access to park</t>
  </si>
  <si>
    <t>At a minimum, add sidewalk from Rosemary Ave to a new crossing of Worthington Ave; a larger project would add sidewalk along the entirety of the park.</t>
  </si>
  <si>
    <t>University Ave and Campus Dr at Babcock Dr</t>
  </si>
  <si>
    <t>5 &amp; 8</t>
  </si>
  <si>
    <t>Pedestrians having difficulty crossing campus and University</t>
  </si>
  <si>
    <t>S Few St - Wilson to Williamson</t>
  </si>
  <si>
    <t>Speeding; bike connection; Williamson at Few has rear end MV crashes</t>
  </si>
  <si>
    <t>Spaight St</t>
  </si>
  <si>
    <t>Speeding; bike crash at Few</t>
  </si>
  <si>
    <t>Ingersoll and Wilson</t>
  </si>
  <si>
    <t>Requesting all-way stop</t>
  </si>
  <si>
    <t>Calypso Rd</t>
  </si>
  <si>
    <t>Sidewalk ends, speeding, need better pedestrian visibility; no sidewalk at Wyldewood (after Brentwood)</t>
  </si>
  <si>
    <t>Lakepoint Dr near Hoboken/Weber</t>
  </si>
  <si>
    <t>Speeding; safety of children going to neighborhood center</t>
  </si>
  <si>
    <t>Vondron Rd - near 2000 block</t>
  </si>
  <si>
    <t>Speeding concerns, lack of bike accomodations</t>
  </si>
  <si>
    <t>Eagan and East Towne</t>
  </si>
  <si>
    <t>Woodward Dr - Marcy to Little Fleur</t>
  </si>
  <si>
    <t>Speeding; no sidewalk/unimproved rd</t>
  </si>
  <si>
    <t>Wright Street</t>
  </si>
  <si>
    <t>overbuilt for traffic volume</t>
  </si>
  <si>
    <t>Hold  - Complete with resurfacing project</t>
  </si>
  <si>
    <t>reduce NB to one lane; add buffer to bike lanes</t>
  </si>
  <si>
    <t>Van Hise Ave - Ash to Grand; West High area</t>
  </si>
  <si>
    <t>Speeding; students walking to West High; bike parking on Van Hise side of West High</t>
  </si>
  <si>
    <t>Highland Ave at Chamberlain Ave</t>
  </si>
  <si>
    <t>Speeding on Highland:  pedestrian crossing safety; visibility of crosswalk due to parked cars</t>
  </si>
  <si>
    <t>Heather Crest</t>
  </si>
  <si>
    <t>Speeding; disregard for stop sign; parking change to 2 hour restriction has made it worse as the street is wide open; connection to Hilldale</t>
  </si>
  <si>
    <t>Dunns Marsh Terr</t>
  </si>
  <si>
    <t>Concerns over speeding near park</t>
  </si>
  <si>
    <t>Jenewein Rd &amp; Revivial Ridge</t>
  </si>
  <si>
    <t>Speeding, lighting, overall safety</t>
  </si>
  <si>
    <t>Whitney Way northbound at Science Dr</t>
  </si>
  <si>
    <t>Bicyclist safety; Add delineators to bike lane; northbound right turns are confusing; make it like southbound; drivers using bike lane as right turn lane</t>
  </si>
  <si>
    <t>Add delineators for bike lane NB Whitney at Science</t>
  </si>
  <si>
    <t>Schlimgen Ave  near Sherman Middle/Shabazz City High</t>
  </si>
  <si>
    <t>Speeding; near Sherman Middle &amp; Shabazz City High on Ruskin/Schlimgen; this is also a bike connection</t>
  </si>
  <si>
    <t>Lexington at Jacobson (Hawthorne Elementary)</t>
  </si>
  <si>
    <t>Difficulty with yielding; safety for families walking to school; people blocking crosswalk</t>
  </si>
  <si>
    <t>Farwell Dr - Warner Park</t>
  </si>
  <si>
    <t>Gap in Sidewalk</t>
  </si>
  <si>
    <t>Adams at Grant</t>
  </si>
  <si>
    <t xml:space="preserve">Parked cars on Grant St make visibility difficult especially with the hill for drivers to pullout from intersection. </t>
  </si>
  <si>
    <t>Badger Lane</t>
  </si>
  <si>
    <t xml:space="preserve">Sidewalk gap on route to new elementary school; better connection from Holtzman Learning Center to school </t>
  </si>
  <si>
    <t>Atwood Ave at Evergreen/Jackson</t>
  </si>
  <si>
    <t xml:space="preserve">Pedestrian crossing safety </t>
  </si>
  <si>
    <t>South Ct</t>
  </si>
  <si>
    <t>One-way street that limits bike access as it doesn't have contraflow lane but provides direct connection to path</t>
  </si>
  <si>
    <t>Atwood at Garrison</t>
  </si>
  <si>
    <t xml:space="preserve">Difficult to cross  </t>
  </si>
  <si>
    <t>Wyalusing Dr by Dominion Park</t>
  </si>
  <si>
    <t>Speeding; request for speed humps or speed feedback signs</t>
  </si>
  <si>
    <t>American Parkway - Village Park Dr and Hoepker</t>
  </si>
  <si>
    <t>Yellowstone Dr - Blue Ridge to Offshore</t>
  </si>
  <si>
    <t>Speeding; bike connection; Muir Elem</t>
  </si>
  <si>
    <t>Yellowstone Dr &amp; Inner Dr</t>
  </si>
  <si>
    <t>Safety for children biking in area; needs a bike lane and marked crosswalk for park path, traffic calming approaching park path crossing</t>
  </si>
  <si>
    <t>Old Sauk at Old Middleton &amp; Rosa</t>
  </si>
  <si>
    <t>Drivers don't stop even when children present</t>
  </si>
  <si>
    <t>Cottage Grove Rd near McLean Dr</t>
  </si>
  <si>
    <t>16, 3</t>
  </si>
  <si>
    <t>Slow traffic</t>
  </si>
  <si>
    <t>Commonwealth Ave at SW Path</t>
  </si>
  <si>
    <t>Speeding; safety of people crossing</t>
  </si>
  <si>
    <t>RRFB; remove centerline</t>
  </si>
  <si>
    <t>Hillcrest from Midvale to Owen</t>
  </si>
  <si>
    <t>Gap in sidewalk network; route for children walking to Hamilton</t>
  </si>
  <si>
    <t>Williamson St/Thornton crossing &amp; Thornton near Jenifer/school</t>
  </si>
  <si>
    <t>Safety during school arrival/dismissal</t>
  </si>
  <si>
    <t>2500 Hoard Street</t>
  </si>
  <si>
    <t>Need of traffic calming</t>
  </si>
  <si>
    <t>W Badger/E Rusk Path Extension to Rimrock Rd</t>
  </si>
  <si>
    <t>Gap in bike network</t>
  </si>
  <si>
    <t>Bear Claw Way - near Mineral Point Rd</t>
  </si>
  <si>
    <t>Speeding including very fast driving late at night</t>
  </si>
  <si>
    <t>S Segoe Rd just south of Regent St</t>
  </si>
  <si>
    <t>Improved ped crossings; protected bike lanes; concerns throughout corridor (specifically mentioned 100-200 block, Richland)</t>
  </si>
  <si>
    <t>Median island on Segoe</t>
  </si>
  <si>
    <t>Vilas Ave (Grant to W Washington)</t>
  </si>
  <si>
    <t>Commuters use this as a short cut and speeding makes it unsafe for the high number of people walking/biking; HIN is Mills to Park. Pedestrian crossing at Brooks is difficult with some drivers hurrying to/from signal but high pedestrian use.</t>
  </si>
  <si>
    <t>Vilas Ave - Randall to Mills</t>
  </si>
  <si>
    <t>1200 block speeding concerns; bike crash was at Mills w/ MV on Vilas failing to yield; higher traffic volumes Mills - Park; serious injury at Randall intersection was skateboard unable to stop and crashing with MV on Randall</t>
  </si>
  <si>
    <t>Bram St - Beld to Fisher</t>
  </si>
  <si>
    <t>Speeding, safety for people biking along Bram to Quann Park Path</t>
  </si>
  <si>
    <t>Pike Dr</t>
  </si>
  <si>
    <t xml:space="preserve">Clover Lane </t>
  </si>
  <si>
    <t>Speeding; small sidewalk gap at Cottage Grove</t>
  </si>
  <si>
    <t>Woodvale Dr - 1500 block</t>
  </si>
  <si>
    <t>Speeding; no sidewalks/unimproved road, route to Elvehjem Elem</t>
  </si>
  <si>
    <t>Milwaukee St - Fair Oaks to Schenk</t>
  </si>
  <si>
    <t>Improve bike lanes; motorists use bike lanes to pass on right; bike lanes not All Ages &amp; Abilities; high motor vehicle speeds adjacent to bike lane</t>
  </si>
  <si>
    <t>Hold for 2026 Milwaukee Street</t>
  </si>
  <si>
    <t>delineators in non-parking areas</t>
  </si>
  <si>
    <t>Franklin St (Wilson to Gorham)</t>
  </si>
  <si>
    <t>2025 Reconstruction</t>
  </si>
  <si>
    <t>Atlas Ave - Argosy to Cottage Grove</t>
  </si>
  <si>
    <t>Overall safety; one of the highest concern"No Control" intersections on HIN; speed + alcohol/drug top crash factor; bike crash at CGR with MV right turn on red hit Bicyclist crossing in crosswalk</t>
  </si>
  <si>
    <t>Mendota St/Sycamore Ave - Juniper to Wayridge</t>
  </si>
  <si>
    <t>Speeding, MV crash near Mayfair Park, crossed centerline; Near dog park - not yielding at crosswalk, speeds, lack of connectivity with sidewalks/paths, bus stop not connected to city facilities, not on HIN but June 2024 serious injury crash at this location</t>
  </si>
  <si>
    <t xml:space="preserve">Walter St </t>
  </si>
  <si>
    <t>Speeding; gap in bike network</t>
  </si>
  <si>
    <t>Speedway at Glenway and Mineral Point Rd</t>
  </si>
  <si>
    <t>5, 11, 13</t>
  </si>
  <si>
    <t>No pedestrian walk light</t>
  </si>
  <si>
    <t>Dominion Drive</t>
  </si>
  <si>
    <t>Speed Humps East of Sprecher</t>
  </si>
  <si>
    <t>Ash St - Regent to Chamberlin</t>
  </si>
  <si>
    <t>Van Hise Ave and Elm St</t>
  </si>
  <si>
    <t>Bluff St</t>
  </si>
  <si>
    <t>Speeding makes it unsafe for walking, biking. Need traffic calming and delineation for the bike lanes; prefer a yield street over current wide street, narrow street entry to slow cars entering street</t>
  </si>
  <si>
    <t>Maple Grove / Manchester / Muir Field</t>
  </si>
  <si>
    <t>Needs improved bike detection, bike turn boxes to improve bike safety</t>
  </si>
  <si>
    <t>Gilbert Rd - Entire Length</t>
  </si>
  <si>
    <t>Bike gap/alternative to Whitney, pedestrian crossing safety, speeding; no sidewalk on 1100 block; request forRRFB to serve Elementary Sch at Raymond/Gilbert; request for stop signs, speed humps</t>
  </si>
  <si>
    <t>Barton Rd</t>
  </si>
  <si>
    <t>Gap in sidewalk network; route for children walking/biking to Orchard Ridge &amp; Lucy Lincoln Hiestand Park path system</t>
  </si>
  <si>
    <t>Mohican Pass</t>
  </si>
  <si>
    <t>Speeding on Mohican Pass.  No sidewalks on Pontiac Trail (adjacent street) for pedestirans or bikes to reach southwest bike path.</t>
  </si>
  <si>
    <t>Midvale Blvd at Midvale Elem</t>
  </si>
  <si>
    <t>Driver lost control went onto sidewalk; speeding, reckless driving noted by MPD TEST officer</t>
  </si>
  <si>
    <t>Olin Ave at Goodman Park &amp; Pool crossing</t>
  </si>
  <si>
    <t>Speeding, crashes are at Park St intersection; request for flashing beacon/crosswalk improvement at Gilson; near miss in early May 2023 with first person of group who entered crosswalk</t>
  </si>
  <si>
    <t>Post from Todd to Churchill</t>
  </si>
  <si>
    <t>Visibility of crosswalk</t>
  </si>
  <si>
    <t xml:space="preserve">Rosemary Ave - near Worthington Park </t>
  </si>
  <si>
    <t>Speeding; small sidewalk gap</t>
  </si>
  <si>
    <t>Spaanem Ave - Ruth to Linda Vista</t>
  </si>
  <si>
    <t>Speeding; no sidewalk (Near LaFollette/Sennett)</t>
  </si>
  <si>
    <t>Fair Oaks - Capital City Path Crosing</t>
  </si>
  <si>
    <t>Safety crossing Fair Oaks; lack of drivers yielding</t>
  </si>
  <si>
    <t>E Buckeye Rd -Vondron area</t>
  </si>
  <si>
    <t>Speeding &amp; ped safety; cars passing on right in bike/parking lane</t>
  </si>
  <si>
    <t>N First St at E Mifflin/E Dayton</t>
  </si>
  <si>
    <t>12, 6</t>
  </si>
  <si>
    <t>Challenging for pedestrians/bikes to cross</t>
  </si>
  <si>
    <t>W Main St at Henry St</t>
  </si>
  <si>
    <t>People driving do not stop at 4-way stop; MPD did enforcement and confirmed this is an issue</t>
  </si>
  <si>
    <t>E Main St -Dickinson to 4th St</t>
  </si>
  <si>
    <t>Speeding, (bike alternative to East Washington); E Main/1st offset intersection; ped crossing improvements; request for speed humps between 1st and Dickinson</t>
  </si>
  <si>
    <t>W Beltline Frontage Rd Path  Extension to Kingston Dr</t>
  </si>
  <si>
    <t>Gap in sidewalk, safety of bike lanes</t>
  </si>
  <si>
    <t>Odana Rd at Charles Ln</t>
  </si>
  <si>
    <t>Cars don't yield at crosswalk &amp; has heavy ped/bike traffic coming to/from SW Path. Request for green marking,RRFB, signage</t>
  </si>
  <si>
    <t>W Washington Ave at West Shore</t>
  </si>
  <si>
    <t>Bike connection to West Shore/Brittingham</t>
  </si>
  <si>
    <t>Westport Rd - 4300 block</t>
  </si>
  <si>
    <t>Speeding; no sidewalk/unimproved road, westport bike connection to north</t>
  </si>
  <si>
    <t>Rural to urban (wait for reconstruction)</t>
  </si>
  <si>
    <t>Blackhawk - Owen - Gately Terr</t>
  </si>
  <si>
    <t>(5)9, 11</t>
  </si>
  <si>
    <t xml:space="preserve">Consideration of improvements to create Bike Blvd to create north/south connection </t>
  </si>
  <si>
    <t>Troy Dr - Toban to Goodland</t>
  </si>
  <si>
    <t>Speeding; bike connection; route to school</t>
  </si>
  <si>
    <t>Woodward Dr  Path - Sheridan Dr to Marcy Rd</t>
  </si>
  <si>
    <t>Fish Hatchery Rd at W Wingra Dr</t>
  </si>
  <si>
    <t>Dangerous slip lane from NB Fish Hatchery Rd to EB W Wingra, crossing bike path</t>
  </si>
  <si>
    <t>Mineral Point Rd at Westmorland Blvd</t>
  </si>
  <si>
    <t>Pedestrian crossing safety as even the presence of the police station doesn't encourage people to yield or drive the speed limit; no sidewalk on Westmorland to the south</t>
  </si>
  <si>
    <t>E Washington Ave at Brearly St</t>
  </si>
  <si>
    <t>One car yielded but another car didn't, car speeding, happened at night after event at Breese Stevens Field</t>
  </si>
  <si>
    <t>Acewood at Onyx</t>
  </si>
  <si>
    <t>Pedestrian crossing safety; speeding; request for crosswalks</t>
  </si>
  <si>
    <t>Glenway St at Monroe St</t>
  </si>
  <si>
    <t>No longer have a crossing guard at this location; concerns over future safety of crossing</t>
  </si>
  <si>
    <t>North Shore Dr (Proudfit) at Southwest Path</t>
  </si>
  <si>
    <t>Bike safety; Crashes are typically a 2nd bike and cars start after 1st bike passes</t>
  </si>
  <si>
    <t>Hold forRRFB removal with Office of Commissioner of Railroads order</t>
  </si>
  <si>
    <t>S High Point Rd at Lois Lowry Ln/New Washburn Way</t>
  </si>
  <si>
    <t>No crosswalk in this area, no sidewalk going south so need to cross but the nearest signal is fairly far away, very unsafe for people walking/biking</t>
  </si>
  <si>
    <t>Hold for Hill Valley Plat</t>
  </si>
  <si>
    <t>Olin Ave from Wingra Creek to JND</t>
  </si>
  <si>
    <t>Bike lanes end (there is a path option); ped crossing improvements; slow traffic; road goes from 2 lanes to 4 lanes; speeding</t>
  </si>
  <si>
    <t>Hold for coordination with Dane County &amp; development</t>
  </si>
  <si>
    <t>N Mills St at SW Path</t>
  </si>
  <si>
    <t>motor vehicle speed</t>
  </si>
  <si>
    <t>remove centerline</t>
  </si>
  <si>
    <t xml:space="preserve">N Sherman Ave </t>
  </si>
  <si>
    <t>Bike crash was driver failure to yield to bike in crosswalk when turning right from Northport to N Sherman; concerns at Delaware</t>
  </si>
  <si>
    <t>Old Sauk Rd - Gammon Rd to Pleasant View Rd</t>
  </si>
  <si>
    <t>9, 19</t>
  </si>
  <si>
    <t>Pedestrian crossing safety &amp; accessibility; speeding; better bike facility</t>
  </si>
  <si>
    <t>N &amp;S Franklin Ave -- University Ave to Speedway Rd</t>
  </si>
  <si>
    <t>North-south bike connection; speeding; sidewalk gaps/unimproved street; HIN only at University Ave</t>
  </si>
  <si>
    <t>McKenna Blvd near youth center</t>
  </si>
  <si>
    <t>Pedestrian safety; neighborhood street but 4 lanes; change feel of street</t>
  </si>
  <si>
    <t xml:space="preserve">E Mifflin St                          </t>
  </si>
  <si>
    <t xml:space="preserve"> 12,4,6,2 </t>
  </si>
  <si>
    <t>Speeding; bike boulevard safety</t>
  </si>
  <si>
    <t>Fish Hatchery Rd and Greenway Cross</t>
  </si>
  <si>
    <t>Monroe St at Edgewood Ave</t>
  </si>
  <si>
    <t>Pedestrian crossing safety; no bike facilities to complete Lake Wingra Loop</t>
  </si>
  <si>
    <t>John Nolen Dr and Rimrock Rd</t>
  </si>
  <si>
    <t>Rear End Crashes; desire for raised crossing at path</t>
  </si>
  <si>
    <t>Hold for John Nolen reconstruction</t>
  </si>
  <si>
    <t>Acewood Blvd - Martha to Cottage Grove</t>
  </si>
  <si>
    <t>Speeding / crashes</t>
  </si>
  <si>
    <t>Olin Ave at S Park St</t>
  </si>
  <si>
    <t>No crosswalk on north Park St (only on south leg of intersection)</t>
  </si>
  <si>
    <t>E Washington Ave and Zeier Rd</t>
  </si>
  <si>
    <t>Hold and reevaluate after BRT</t>
  </si>
  <si>
    <t>Aberg Ave / Packers Ave - East Ramps</t>
  </si>
  <si>
    <t>Sidewalk gap near grocery store from intersection to Shopko Dr; gap in connection to Pankratz</t>
  </si>
  <si>
    <t>E Washington Ave from Marquette St to Baldwin St</t>
  </si>
  <si>
    <t>Further reduction in speed limit</t>
  </si>
  <si>
    <t>Gammon Rd from Gammon Ln to Watts Rd</t>
  </si>
  <si>
    <t xml:space="preserve">19, 20 </t>
  </si>
  <si>
    <t>Regent St</t>
  </si>
  <si>
    <t>5, 13, 8, 4, 11</t>
  </si>
  <si>
    <t>Parkside Dr - E Washington to 300' south of Lien</t>
  </si>
  <si>
    <t>3, 17</t>
  </si>
  <si>
    <t>Sidewalk gap; crossing safety; Fatal/Injury crash history</t>
  </si>
  <si>
    <t>Park St at W Washington/Vilas Ave</t>
  </si>
  <si>
    <t>Improve visibility of pedestrians crossing Park St; challenges with electrical pole blocking ped visibility on SW corner; crashes are often cars turning right from Vilas on S Park as well as reckless/DUI drivers from W Washington turn south on Park St</t>
  </si>
  <si>
    <t>Lake Point Dr</t>
  </si>
  <si>
    <t>Odana @ Gregory/Seneca</t>
  </si>
  <si>
    <t>Fast downhill traffic; poor crosswalk visibility; poor yielding to pedestrians</t>
  </si>
  <si>
    <t>High visibility crosswalk markings and signs</t>
  </si>
  <si>
    <t>Commercial Avenue - 2500-2800 blocks</t>
  </si>
  <si>
    <t>S Segoe Rd at Odana School Dog Park</t>
  </si>
  <si>
    <t>Pedestrian Crossing safety; Request for midblock crosswalk</t>
  </si>
  <si>
    <t>Milwaukee at Powers</t>
  </si>
  <si>
    <t xml:space="preserve">Crossing safety </t>
  </si>
  <si>
    <t>Keating Terrace - 4300 block</t>
  </si>
  <si>
    <t>Stein-McCann</t>
  </si>
  <si>
    <t>Not sure there is an actual issue here, no crashes in past 5 years; speed unlikely to be a real issue</t>
  </si>
  <si>
    <t>Orchard Drive</t>
  </si>
  <si>
    <t>Speed Bumps</t>
  </si>
  <si>
    <t>N Sixth St Bike Blvd including E Washington &amp; Packers crossing</t>
  </si>
  <si>
    <t>Consideration of improvements to create Bike Blvd to connect Union Corners/Demetral/Pennsylvania</t>
  </si>
  <si>
    <t>Approved</t>
  </si>
  <si>
    <t>Sharrows on 6th St; Signing</t>
  </si>
  <si>
    <t>W Main St--Proudfit to Brittingham</t>
  </si>
  <si>
    <t>Bike gap</t>
  </si>
  <si>
    <t>bike boulevard</t>
  </si>
  <si>
    <t>Park St at Buick St (near The Village on Park)</t>
  </si>
  <si>
    <t>Overall safety; neighborhood street but 4 lanes; change feel of street; pedestrian crashes are primarily left turns from Buick  onto Park St</t>
  </si>
  <si>
    <t>Approved - 2023</t>
  </si>
  <si>
    <t>Yield to Pedestrian Signage</t>
  </si>
  <si>
    <t>Cottage Grove Rd at Cap City Path</t>
  </si>
  <si>
    <t>Lack of yielding at path crossing</t>
  </si>
  <si>
    <t>Add light up yield to ped/bike sign</t>
  </si>
  <si>
    <t>W Johnson St at N Frances St</t>
  </si>
  <si>
    <t>Pedestrian crashes are MV turnlng left from Johnson to Frances or MV turning left from Frances onto Johnson</t>
  </si>
  <si>
    <t>Test hardened centerline ( NYC info at https://www1.nyc.gov/html/dot/html/pedestrians/turn-calming.shtml)</t>
  </si>
  <si>
    <t>Trailsway Raised Crossing</t>
  </si>
  <si>
    <t>Ped crossing</t>
  </si>
  <si>
    <t>Approved - Future SSM Project</t>
  </si>
  <si>
    <t>Cottage Grove Rd--East of Interstate</t>
  </si>
  <si>
    <t>Substandard crosswalks at new bus stops</t>
  </si>
  <si>
    <t>Approved--include in future SSM contract</t>
  </si>
  <si>
    <t>Aberg Ave at Packers SB Ramps</t>
  </si>
  <si>
    <t>Substandard crosswalk markings at new bus stop</t>
  </si>
  <si>
    <t>Seminole Hwy - south of beltline</t>
  </si>
  <si>
    <t>Speeding; bike lane, no sidewalk</t>
  </si>
  <si>
    <t>Driver Speed Feedback Board</t>
  </si>
  <si>
    <t>Mineral Point Rd at NB Beltline On-Ramp</t>
  </si>
  <si>
    <t>Unsafe bike path crossing</t>
  </si>
  <si>
    <t>Approved--to be completed by TE Shop</t>
  </si>
  <si>
    <t>Install "Turning Vehicles Yield to Pedestrian" signs</t>
  </si>
  <si>
    <t>N Randall Ave at SW Commuter Path</t>
  </si>
  <si>
    <t>Bike crossing safety</t>
  </si>
  <si>
    <t>Approved at 9/13/23 TC</t>
  </si>
  <si>
    <t>RRFB &amp; Green markings</t>
  </si>
  <si>
    <t>Packers/Starkweather Creek Path</t>
  </si>
  <si>
    <t>Improve intersection for bike travel on Starkweather Creek Path and Packers westside on/off ramps - There are potential improvements with signal operation changes and need to continue the marked bike lane eastbound on Aberg up to the on ramp.</t>
  </si>
  <si>
    <t>Extend EB bike lane from Everett St to SB Packers on-ramp</t>
  </si>
  <si>
    <t>Old Sauk Rd and Sauk Ridge Trail</t>
  </si>
  <si>
    <t>Speeding, pedestrian safety; sidewalk only on one side of Old Sauk Rd in this location; Blue Ridge Pkwy no sidewalk on northside</t>
  </si>
  <si>
    <t>Curb bumpout, add ped ramp, RRFB &amp; continental crosswalk</t>
  </si>
  <si>
    <t>School zone speed limit updates</t>
  </si>
  <si>
    <t>Existing posted speed limit is too high according to Vision Zero city standards</t>
  </si>
  <si>
    <t>In Progress.</t>
  </si>
  <si>
    <t>Reduce posted school speed limit from 20 to 15</t>
  </si>
  <si>
    <t>Park St at Haywood</t>
  </si>
  <si>
    <t>Bike/ped crossing improvements; request from someone trying to go from Arboretum to South Shore Bike Blvd but cannot cross S Park St at commute time</t>
  </si>
  <si>
    <t>On Hold / Include in N/S BRT</t>
  </si>
  <si>
    <t>Cross Country Rd at Ice Age Junction Trail</t>
  </si>
  <si>
    <t>Drivers don't yield at path crossing and are traveling at high speed. Request for RRFB.</t>
  </si>
  <si>
    <t>Approved at 4/24/24 TC</t>
  </si>
  <si>
    <t>Midvale Blvd and Odana Rd</t>
  </si>
  <si>
    <t>Multiple MV crashes involving left turns from Midvale</t>
  </si>
  <si>
    <t>Add protected left turns--reconfigure signal heads, add phases and detection</t>
  </si>
  <si>
    <t>Midvale Blvd and Tokay Blvd</t>
  </si>
  <si>
    <t>Mills St (Erin to Wingra Dr)</t>
  </si>
  <si>
    <t>No bike facilities</t>
  </si>
  <si>
    <t>Add bike lane markings</t>
  </si>
  <si>
    <t>Thompson Rd at Cottage Grove Rd</t>
  </si>
  <si>
    <t>No sidewalk; ped crash</t>
  </si>
  <si>
    <t>Nelson Rd (High Crossing to Morgan Way)</t>
  </si>
  <si>
    <t>Sidewalk &amp; WB bike lane gap on Nelson rd</t>
  </si>
  <si>
    <t xml:space="preserve">Add path connection on north side of Nelson Rd </t>
  </si>
  <si>
    <t>Raymond Rd at Frisch Rd</t>
  </si>
  <si>
    <t>Pedestrian crossing visibility at bus stop location</t>
  </si>
  <si>
    <t>Lien Rd - Parkside to Thierer</t>
  </si>
  <si>
    <t>Approved at 4/24/24 TC; Too large of a project for Safe Streets, not feasible</t>
  </si>
  <si>
    <t>Park St at Chandler St</t>
  </si>
  <si>
    <t>Gorham St at Blount St</t>
  </si>
  <si>
    <t>Ziegler Rd, Stein Ave, and Portland Pkwy</t>
  </si>
  <si>
    <t>Lack of bike facility connections for new Autumn Ridge Path project</t>
  </si>
  <si>
    <t>Add signing and marking to convert to bike boulevard</t>
  </si>
  <si>
    <t>N Orchard St - Regent to Spring</t>
  </si>
  <si>
    <t>Bike facility gap</t>
  </si>
  <si>
    <t>Add contraflow bike lane</t>
  </si>
  <si>
    <t>Odana Rd at Midvale Blvd</t>
  </si>
  <si>
    <t>Bike Lane gap (Odana); overall safety</t>
  </si>
  <si>
    <t>Approved at 4/23/25 TC</t>
  </si>
  <si>
    <t>bike boxes on Odana, painted buffered bike lanes leading into and across intersection</t>
  </si>
  <si>
    <t>Wright St - at Straubel St</t>
  </si>
  <si>
    <t>Pedestrian crossing safety at bus stop</t>
  </si>
  <si>
    <t>Regent St at Lafayette Dr</t>
  </si>
  <si>
    <t>Lack of curb ramps, marked crosswalk; many children cross here to go to Van Hise Elementary School</t>
  </si>
  <si>
    <t>Pedestrian Ramps and continental Crosswalk</t>
  </si>
  <si>
    <t>McKee Rd at Maple Grove Dr</t>
  </si>
  <si>
    <t>Overall Traffic Safety; speeding; unsafe pulling in/out of gas station</t>
  </si>
  <si>
    <t>Protected left turn phases (all approaches or 3 of 4 approaches--no NB improvements), Leading pedestrian interval, Yellow reflective on signal back plates, increase yellow change interval</t>
  </si>
  <si>
    <t>Watts at Kottke</t>
  </si>
  <si>
    <t>RRFB, move crosswalk to other side</t>
  </si>
  <si>
    <t>Monterey Dr - Midblock Crossing</t>
  </si>
  <si>
    <t>Request for crosswalk to playground at Warner Park from apartment buildings</t>
  </si>
  <si>
    <t>crosswalk and Construct pedestrian ramps</t>
  </si>
  <si>
    <t>Highland Ave at University Ave</t>
  </si>
  <si>
    <t>signal improvement to allow protected left turns</t>
  </si>
  <si>
    <t>Broom Street (Main St to W Washington Ave)</t>
  </si>
  <si>
    <t>narrow on-street bike lane between travel lane and parked vehicles; all ages &amp; abilities</t>
  </si>
  <si>
    <t>Parking Protected Bike Lane</t>
  </si>
  <si>
    <t>Odana Rd just west of Whitney Way</t>
  </si>
  <si>
    <t>westbound confusion at driveway; bike lane ends &amp; transitions to sharrows</t>
  </si>
  <si>
    <t>Island and pavement markings</t>
  </si>
  <si>
    <t>Grand Canyon Dr &amp; West Platte Dr</t>
  </si>
  <si>
    <t>Needs a bike lane all the way to the West Towne Path</t>
  </si>
  <si>
    <t>Remove parking, and install bike lanes to connect Odana Rd to West Towne Path</t>
  </si>
  <si>
    <t>Thierer Rd (E Wash to just west of Eagan Rd)</t>
  </si>
  <si>
    <t>Road Diet and buffered bike lanes</t>
  </si>
  <si>
    <t xml:space="preserve">Regent St &amp; West Washington Ave &amp; Proudfit St </t>
  </si>
  <si>
    <t>High left turn crash location</t>
  </si>
  <si>
    <t>Traffic signal improvements to provide protected/permissive left turns</t>
  </si>
  <si>
    <t>Raymond Rd at Whitney Way</t>
  </si>
  <si>
    <t>Signal improvements to allow protected/permissive left turns; Install NTOR?</t>
  </si>
  <si>
    <t>Raymond Rd at McKenna Blvd</t>
  </si>
  <si>
    <t>Signal improvements to allow protected/permissive left turns</t>
  </si>
  <si>
    <t>State/Gilman/Broom</t>
  </si>
  <si>
    <t>Approved on 10/22/25</t>
  </si>
  <si>
    <t>TE Shop Bike Racks</t>
  </si>
  <si>
    <t>CW</t>
  </si>
  <si>
    <t>50 Post &amp; Ring bike racks to be deployed citywide</t>
  </si>
  <si>
    <t>Citywide</t>
  </si>
  <si>
    <t>Aberg Ave - Packers to Sherman</t>
  </si>
  <si>
    <t>Poor bike conditions; bike lanes in poor shape; speeding; path ends at Packers ramp and should condinue west</t>
  </si>
  <si>
    <t>Add bike lanes Everett to Packers, add buffers Everett to Sherman, Continental Crosswalks at Packers</t>
  </si>
  <si>
    <t>Aberg Ave - Packers Ave to E Washington Ave</t>
  </si>
  <si>
    <t>Request to reduce speed limit to 35; consider changing the yield sign for WB traffic turning onto Shopko to a stop sign</t>
  </si>
  <si>
    <t>Continental Crosswalks, reduce SL east of Shopko to Packers to 35 mph</t>
  </si>
  <si>
    <t>Monroe St at Grant St</t>
  </si>
  <si>
    <t>Pedestrian safety crossing Monroe</t>
  </si>
  <si>
    <t>Continental crosswalks at N and S crosswalks, NTOR for NB Grant</t>
  </si>
  <si>
    <t>Lakeland Ave at Hudson Ave</t>
  </si>
  <si>
    <t>Improve intersection &amp; provide space for people walking</t>
  </si>
  <si>
    <t>Add flex posts to improve walking safety around mound</t>
  </si>
  <si>
    <t>Monroe St at Terry Pl/West Lawn Ave</t>
  </si>
  <si>
    <t>Buckeye Rd at Davies St</t>
  </si>
  <si>
    <t>Vehicles not yielding to path crossing; drivers passing stopped vehicles on the right; adjacent to school</t>
  </si>
  <si>
    <t>Northport Dr &amp; Kennedy Rd</t>
  </si>
  <si>
    <t>Continental Crosswalks, APS Signals (10 buttons), Video detection for rest-in-red operations</t>
  </si>
  <si>
    <t>E Wilson St &amp; S Baldwin St intersection</t>
  </si>
  <si>
    <t>Crossing safety for bicyclists and pedestrians on Wilson bike boulevard</t>
  </si>
  <si>
    <t>Refuge Islands on Baldwin St</t>
  </si>
  <si>
    <t>Hayes Rd</t>
  </si>
  <si>
    <t>Reduce posted speed limit from 30 mph to 25 mph; Install DFB (speed board)</t>
  </si>
  <si>
    <t>Dayton Street at Carroll Street</t>
  </si>
  <si>
    <t>Elderberry Road - 9800 block</t>
  </si>
  <si>
    <t>Fill sidewalk gap (90'), add ped crossing</t>
  </si>
  <si>
    <t>Sherman Ave and Tennyson Ln</t>
  </si>
  <si>
    <t xml:space="preserve">RRFB </t>
  </si>
  <si>
    <t>E Wilson St &amp; S Dickinson St intersection</t>
  </si>
  <si>
    <t>poor visibility for bicyclists due to vehicles parked on Dickinson St too close to E Wilson St</t>
  </si>
  <si>
    <t>Refuge Islands and convert to AWS</t>
  </si>
  <si>
    <t>Safe Streets Madison - Projects that have been constructed/installed</t>
  </si>
  <si>
    <t>Year Constructed</t>
  </si>
  <si>
    <t>Include in N/S BRT contract</t>
  </si>
  <si>
    <t>Add small bumpout at S Park/Vilas southwest corner; add continental crosswalks; Add left turn arrows for westbound vehicles.</t>
  </si>
  <si>
    <t>Wingra at Park</t>
  </si>
  <si>
    <t>Visibility issues with eastbound Wingra right turns and path users</t>
  </si>
  <si>
    <t>Bumpout to close eastbound right turn lane</t>
  </si>
  <si>
    <t>N Baldwin St</t>
  </si>
  <si>
    <t>Speeding, ped/bike safety, overall safety; concerns at E Mifflin, E Dayton &amp; other locations along this corridor</t>
  </si>
  <si>
    <t>Remove on-street parking, add bike lanes</t>
  </si>
  <si>
    <t>S Baldwin St</t>
  </si>
  <si>
    <t>lack of bike facilities connecting to bike boulevard</t>
  </si>
  <si>
    <t>N Owen Dr at Lucia Crest Park</t>
  </si>
  <si>
    <t>Speeding near park; pedestrian/bike safety</t>
  </si>
  <si>
    <t>Speed humps, bike blvd connection from Midvale to Blackhawk crossing</t>
  </si>
  <si>
    <t>Support safety focused enforcement efforts on the HIN in all MPD Districts</t>
  </si>
  <si>
    <t>Lasers for MPD speed enforcement</t>
  </si>
  <si>
    <t>E Washington Ave at Kedzie St</t>
  </si>
  <si>
    <t>Complete</t>
  </si>
  <si>
    <t>Improve pedestrian crossing safety</t>
  </si>
  <si>
    <t>RRFB and Continental Crosswalks</t>
  </si>
  <si>
    <t xml:space="preserve"> Ontario St, Buckingham Ln, Dawes St</t>
  </si>
  <si>
    <t>University Avenue through UW Campus</t>
  </si>
  <si>
    <t>Bike lane safety</t>
  </si>
  <si>
    <t>Gammon Rd/Mineral Point Rd</t>
  </si>
  <si>
    <t>Safety for students crossing at lunch time to Mall area</t>
  </si>
  <si>
    <t>Add island nose to provide more protection to path crossing</t>
  </si>
  <si>
    <t>E Johnson St at N Pinckney St</t>
  </si>
  <si>
    <t>Pedestrian crossing safety. Request for RRFB.</t>
  </si>
  <si>
    <t>N Park St and University Ave</t>
  </si>
  <si>
    <t>Ped, bike and Rear End Crashes</t>
  </si>
  <si>
    <t>Add yellow backing to signal heads.</t>
  </si>
  <si>
    <t xml:space="preserve">Wisconsin Ave at Gorham St </t>
  </si>
  <si>
    <t>Driver confusion regarding dual left turns; Failure to Yield crashes both ped and MV turning on Johnson</t>
  </si>
  <si>
    <t>Rebuilding/widening center concrete islands, and upgrading all signal heads and adding a median signal pole; signal cabinet upgrades</t>
  </si>
  <si>
    <t>Wisconsin Ave at Johnson St</t>
  </si>
  <si>
    <t>Williamson Street peak-hour removal test</t>
  </si>
  <si>
    <t>Pedestrian safety; overall crashes during peak hours</t>
  </si>
  <si>
    <t>Peak-Hour Lane Removal Test</t>
  </si>
  <si>
    <t>Milwaukee St at Walbridge Ave</t>
  </si>
  <si>
    <t>bumpout, wider island, rrfb</t>
  </si>
  <si>
    <t>University Ave at N Blackhawk Ave</t>
  </si>
  <si>
    <t>Difficult to cross at this location but is connection to Blackhawk Path for neighborhood</t>
  </si>
  <si>
    <t>New crossing configuration with no left turns onto University</t>
  </si>
  <si>
    <t>Raymond Rd near Gilbert Rd &amp; Tawhee Dr</t>
  </si>
  <si>
    <t>Pedestrian crossing safety &amp; speeding</t>
  </si>
  <si>
    <t>Bumpout at Gilbert</t>
  </si>
  <si>
    <t>Cottage Grove Road and Acewood</t>
  </si>
  <si>
    <t>3 &amp; 16</t>
  </si>
  <si>
    <t>Turning movement crashes.  No pedestrian median refuge</t>
  </si>
  <si>
    <t>Replace signal poles and arms and add signal heads over each lane.  Add protected left turn phase for Cottage Grove Rd.  Extend island noses through crosswalks on Cottage Grove Rd</t>
  </si>
  <si>
    <t>N Frances St at University Ave</t>
  </si>
  <si>
    <t>NB left turn issues, congestion, ped conflicts</t>
  </si>
  <si>
    <t>Whitney Way at Russett Rd</t>
  </si>
  <si>
    <t>Improve safety of crossing for middle school students and crossing guard</t>
  </si>
  <si>
    <t>Eastpark Blvd (Portage Rd to American Pkwy)</t>
  </si>
  <si>
    <t xml:space="preserve">Overall safety, speeding, request for speed limit changes </t>
  </si>
  <si>
    <t>Reduce speed limit from 35 - 30</t>
  </si>
  <si>
    <t>Citywide Top Crash Intersections</t>
  </si>
  <si>
    <t>Rear-end crashes</t>
  </si>
  <si>
    <t>Retroreflective backplates to traffic signal heads for better signal visibility</t>
  </si>
  <si>
    <t>Raymond Rd (High Point Rd to McKenna Blvd)</t>
  </si>
  <si>
    <t>Old Sauk Rd (Pleasant View Rd to Beltline)</t>
  </si>
  <si>
    <t>Fish Hatchery Rd at High St</t>
  </si>
  <si>
    <t>Difficulty for residents to cross, request for an RRFB from a resident with a disability who finds that vehicles do not yield at this intersection</t>
  </si>
  <si>
    <t>Blaine Dr</t>
  </si>
  <si>
    <t>Speeding,  sidewalk gaps near Mendota Elementary</t>
  </si>
  <si>
    <t>Fill sidewalk gap</t>
  </si>
  <si>
    <t>Speedway Rd at Hammersley Ave</t>
  </si>
  <si>
    <t>Ped/bike crossing safety; more people going to The Glen and crossing at this location, cars not yielding</t>
  </si>
  <si>
    <t>Fisher &amp; Dane bumpouts</t>
  </si>
  <si>
    <t>Poor pedestrian crossing visibility</t>
  </si>
  <si>
    <t>Bumpout on North side of Dane</t>
  </si>
  <si>
    <t>Buick St sidewalk</t>
  </si>
  <si>
    <t>Add sidewalk</t>
  </si>
  <si>
    <t xml:space="preserve">Langdon St at Henry    </t>
  </si>
  <si>
    <t>Poor pedestrian crossing visiblity</t>
  </si>
  <si>
    <t>Add curb bumpouts on north side at Henry St and Carroll St</t>
  </si>
  <si>
    <t>Langdon St at Carroll</t>
  </si>
  <si>
    <t>W. Washington Ave and Park (to Regent)</t>
  </si>
  <si>
    <t>Speed Reduction; currently 30 mph in area with park; residential</t>
  </si>
  <si>
    <t>Reduce speed limit from 30 to 25</t>
  </si>
  <si>
    <t>S Segoe Rd at Richland Ln</t>
  </si>
  <si>
    <t>Pedestrian Crossing Refuge Island</t>
  </si>
  <si>
    <t>Odana Rd at Parman/Gately</t>
  </si>
  <si>
    <t>Difficult ped/bike crossing</t>
  </si>
  <si>
    <t>Bumpouts to shorten crosswalks &amp; continental crosswalk and ped ramps/sidewalk; RRFB</t>
  </si>
  <si>
    <t>Fisher &amp; Center bumpouts</t>
  </si>
  <si>
    <t>Bumpout on North side of Fisher</t>
  </si>
  <si>
    <t>E Washington Ave at Schmedeman Ave</t>
  </si>
  <si>
    <t>Pedestrian crossing safety of E Washington Ave at Kwik Trip &amp; new grocery store</t>
  </si>
  <si>
    <t>Badger Rd sidewalk gap</t>
  </si>
  <si>
    <t xml:space="preserve">No sidewalk on south side of W Badger Rd, east of Park St to new </t>
  </si>
  <si>
    <t>Monroe St at Randall Ave</t>
  </si>
  <si>
    <t>Portland Pkwy</t>
  </si>
  <si>
    <t>Transition from overpass to street needs improvement; crossing Milwaukee St to 2024 Autumn Ridge Path</t>
  </si>
  <si>
    <t>Olin Ave at Lake Ct</t>
  </si>
  <si>
    <t>Difficult for children to cross to the pool &amp; park and after get off school bus. Request for stop sign</t>
  </si>
  <si>
    <t>Mills St at Regent St</t>
  </si>
  <si>
    <t>No lane designation on Mills St; driver confusion at busy intersection</t>
  </si>
  <si>
    <t>Specify lane designation with signing/marking</t>
  </si>
  <si>
    <t>Drake St - S Mills St to S Park St</t>
  </si>
  <si>
    <t xml:space="preserve">MPD raised concern over visibility issues at Brooks/Drake which makes it difficult for all modes to cross Drake St. </t>
  </si>
  <si>
    <t>Curb bumpouts on Drake St at Brooks Street to shorten pedestrian crossing and improve visiblity for drivers on Brooks St</t>
  </si>
  <si>
    <t>King Street (westbound) Wilson to Doty</t>
  </si>
  <si>
    <t>Remove westbound right turn lane and add buffered bike lane with bike box at Doty St</t>
  </si>
  <si>
    <t>Maple Grove Dr at Keswick Ct &amp; new development</t>
  </si>
  <si>
    <t>Review crossing safety &amp; 2022RRFB placement; speed limit reduction near school</t>
  </si>
  <si>
    <t>S Stoughton Rd Service Rd (E) sidewalk (Robertson Rd to Portland Pkwy</t>
  </si>
  <si>
    <t>No sidewalk; future Occupy Madison site</t>
  </si>
  <si>
    <t>Sidewalk connection to Portland Pkwy/Stoughton Rd pedestrian overpass bridge</t>
  </si>
  <si>
    <t xml:space="preserve">400 W Gilman Street </t>
  </si>
  <si>
    <t>No marked bike facilities</t>
  </si>
  <si>
    <t>Green Bike Markings.  Contra-flow bike lane</t>
  </si>
  <si>
    <t xml:space="preserve">Old Middleton at Eau Claire </t>
  </si>
  <si>
    <t xml:space="preserve">Ped &amp; Bike Path crossing </t>
  </si>
  <si>
    <t>Drake St at Orchard St</t>
  </si>
  <si>
    <t>Raymond at Oak View Dr</t>
  </si>
  <si>
    <t>Speeds; Ice Age Junction path/trail crossing; bike fatality at path crossing</t>
  </si>
  <si>
    <t>Driver Speed Feedback Board at residential area</t>
  </si>
  <si>
    <t>Lien Rd (E Washington Ave to Thierer Rd) road diet w/delineators</t>
  </si>
  <si>
    <t>High speeds, narrow bike lanes, overbuilt traffic lanes</t>
  </si>
  <si>
    <t>Road diet to center left turn lane and buffered bike lanes and delineators</t>
  </si>
  <si>
    <t>Southwest Path Crossing at Midvale Blvd</t>
  </si>
  <si>
    <t>10, 11</t>
  </si>
  <si>
    <t>RRFB, Enhanced Signing</t>
  </si>
  <si>
    <t>Odana Rd - Grand Canyon Dr to Tokay Blvd</t>
  </si>
  <si>
    <t>People pass in turn lane - safety of peds crossing and bikes</t>
  </si>
  <si>
    <t>Islands (8) - Gammon to just east of Grand Canyon; evaluate impact &amp; consider funding remaining islands in 2023</t>
  </si>
  <si>
    <t>Jackson Quarry Ln</t>
  </si>
  <si>
    <t>Moorland Rd and Dunwoody</t>
  </si>
  <si>
    <t>Missing bike and ped connections some sidewalk gaps in former Town area; high number of single vehicle MV crashes with factors of speed/distraction; new elementary school will have more children walking</t>
  </si>
  <si>
    <t>Refuge island &amp; RRFB at Dunwoody, DFB on Moorland</t>
  </si>
  <si>
    <t>University Ave, Johnson St corridor (Park St to Bassett St) ped crashes</t>
  </si>
  <si>
    <t>High pedestrian locations without pedestrian countdown signals</t>
  </si>
  <si>
    <t>Upgrade pedestrian signals to pedestrian countdown timers</t>
  </si>
  <si>
    <t>Midvale Blvd at Mineral Point Rd</t>
  </si>
  <si>
    <t>Continental crosswalks &amp; No Turn on Red signs</t>
  </si>
  <si>
    <t>Demetral Path at N Second St</t>
  </si>
  <si>
    <t>Green markings</t>
  </si>
  <si>
    <t>Muir Field Rd at Cimarron Trl</t>
  </si>
  <si>
    <t>Speeding, crashes around curve</t>
  </si>
  <si>
    <t>Islands (2) on Muir Field at Cimarron Trl intersection to slow traffic around curve</t>
  </si>
  <si>
    <t>Traceway Dr</t>
  </si>
  <si>
    <t xml:space="preserve">speeding &amp; ped safety  </t>
  </si>
  <si>
    <t>Lake St &amp; Frances St--campus area</t>
  </si>
  <si>
    <t xml:space="preserve">2, 8 </t>
  </si>
  <si>
    <t>Overall driver confusion regarding lane designation during events</t>
  </si>
  <si>
    <t>Add pavement markings and signs to reinforce lane designations and create new NBRT lane on Lake St at Johnson St</t>
  </si>
  <si>
    <t>University Ave, Johnson St corridor (Broom to Wisconsin Ave)ped crashes</t>
  </si>
  <si>
    <t>Pedestrian countdown timers</t>
  </si>
  <si>
    <t>Atwood Ave at Waubesa/Miller</t>
  </si>
  <si>
    <t>Continental Crosswalk,RRFB</t>
  </si>
  <si>
    <t>Regent St at Brooks St</t>
  </si>
  <si>
    <t>School Rd at Mendota Elementary</t>
  </si>
  <si>
    <t>Speeding at school crossing</t>
  </si>
  <si>
    <t xml:space="preserve">Speed humps   </t>
  </si>
  <si>
    <t>Fourth St (East High)</t>
  </si>
  <si>
    <t>Overall student safety; pedestrian safety throughout the school day as students come/go; biking safety to reach school; MMSD priority concern; MV crash was turning left from E Dayton</t>
  </si>
  <si>
    <t>Speed humps (3); curb bumpouts</t>
  </si>
  <si>
    <t>Whitney Way ramps at Beltline</t>
  </si>
  <si>
    <t>Dangerous crossing for bikes</t>
  </si>
  <si>
    <t>Green markings and bike detection</t>
  </si>
  <si>
    <t>Sprecher Rd at Dominion Dr</t>
  </si>
  <si>
    <t xml:space="preserve">Pedestrian/bike crossing safety; route to park </t>
  </si>
  <si>
    <t>Drake St - Grant St to S Mills St</t>
  </si>
  <si>
    <t>Slow traffic throughout; ped safety esp near zoo/park; improve bike route &amp; ped crossings throughout; request for additional improvements at Orchard</t>
  </si>
  <si>
    <t>Speed Humps (2) &amp; island and RRFB at S Orchard St</t>
  </si>
  <si>
    <t>Donald Dr at Sandburg Elementary</t>
  </si>
  <si>
    <t>ped crossing safety</t>
  </si>
  <si>
    <t>Bumpouts at midblock crossing</t>
  </si>
  <si>
    <t>Aberg Ave at N Sherman Ave</t>
  </si>
  <si>
    <t>Bike gap, difficult Metro intersection</t>
  </si>
  <si>
    <t>Continue WB Aberg Ave bike lane to intersection; remove dedicated WBRT lane</t>
  </si>
  <si>
    <t>Portage Rd at Tomscot Trl</t>
  </si>
  <si>
    <t>Safety at crossing as serves as route to school, dangerous to cross and drivers try to pass in bike lane when a driver does yield</t>
  </si>
  <si>
    <t>Dayton St at N Mills St</t>
  </si>
  <si>
    <t>Unsafe bike lane through intersection</t>
  </si>
  <si>
    <t>Green bike dashes through intersection</t>
  </si>
  <si>
    <t>Dayton St at N Charter St</t>
  </si>
  <si>
    <t>Dayton St at N Orchard St</t>
  </si>
  <si>
    <t xml:space="preserve">Dayton St at N Lake St </t>
  </si>
  <si>
    <t>EBLT crashes with WB bikes</t>
  </si>
  <si>
    <t>Bike lane green dashes through intersection</t>
  </si>
  <si>
    <t>Tompkins Dr near Henderson Elementary</t>
  </si>
  <si>
    <t>Speeding; safety of kids walking/biking to school</t>
  </si>
  <si>
    <t>Speed humps (3)</t>
  </si>
  <si>
    <t>Lien Rd (East Washington to Thompson Dr)</t>
  </si>
  <si>
    <t>S Brearly St at Cap City Trail</t>
  </si>
  <si>
    <t>Difficult pedestrian crossing--crossing guard location</t>
  </si>
  <si>
    <t>Northport Dr at Goodland Dr</t>
  </si>
  <si>
    <t>Slow traffic; improve ped/bike accomondations - pedestrian/bike crashes along here are frequently failure to yield - Goodland currently has a bus stop &amp;  provides access to Dane County DHS &amp; walking trails</t>
  </si>
  <si>
    <t>Tennyson Ln</t>
  </si>
  <si>
    <t>Lack of marked crosswalks</t>
  </si>
  <si>
    <t>Continental crosswalks at bus stops</t>
  </si>
  <si>
    <t>Meadowlark Dr at Kennedy Elementary</t>
  </si>
  <si>
    <t>Speeding/pedestrian crossing safety at Kennedy Elementary.  Meadowlark is also N/W bike route between Cottage Grove Rd &amp; Milwaukee St</t>
  </si>
  <si>
    <t xml:space="preserve">Speed Humps (3) </t>
  </si>
  <si>
    <t>Mineral Point Rd ramps at Beltline</t>
  </si>
  <si>
    <t>Dempsey Rd at Cap City Trail</t>
  </si>
  <si>
    <t>Unsafe path crossing.  Drivers will drive around yielding vehicles</t>
  </si>
  <si>
    <t>S Livingston St at Cap City Trail</t>
  </si>
  <si>
    <t>Sixth St and E Johnson St</t>
  </si>
  <si>
    <t>Multiple crashes at intersection; new crash in late July 2023</t>
  </si>
  <si>
    <t>Spin Alert Reflector on Stop signs (Flags installed instead of Spinners due to spinners being ineffective in this location.</t>
  </si>
  <si>
    <t>Owl Creek NRT Requests / Great Grey Dr</t>
  </si>
  <si>
    <t>Islands and marked crosswalks at the park</t>
  </si>
  <si>
    <t>S Paterson St at Cap City Trail</t>
  </si>
  <si>
    <t>Carling Dr at SW Commuter Path</t>
  </si>
  <si>
    <t>Sycamore Ave (Walsh Rd to Thompson)</t>
  </si>
  <si>
    <t>Reduce Speed limit from 35 - 30</t>
  </si>
  <si>
    <t>Sheboygan Ave (Segoe to Whitney)</t>
  </si>
  <si>
    <t>Reduce Speed limit from 30 - 25</t>
  </si>
  <si>
    <t>Thierer Rd (E. Wash to Lien Rd)</t>
  </si>
  <si>
    <t>Pflaum Rd/Agriculture Dr (Stoughton Rd to Femrite)</t>
  </si>
  <si>
    <t>Zeier Rd (E. Wash to Lien)</t>
  </si>
  <si>
    <t>Reduce speed limit from 35 - 25</t>
  </si>
  <si>
    <t>Milky Way - 400 to 600 blocks</t>
  </si>
  <si>
    <t>Speeding; N/S cut-through route alternative to North Star Drive</t>
  </si>
  <si>
    <t>Speed humps (4)</t>
  </si>
  <si>
    <t>Nob Hill Rd at Cap City Trail</t>
  </si>
  <si>
    <t>Cottage Grove Rd at Cap City Trail</t>
  </si>
  <si>
    <t>Randall Ave &amp; Dayton St</t>
  </si>
  <si>
    <t>Randall Ave &amp; Engineering Dr</t>
  </si>
  <si>
    <t>Randall Ave &amp; Campus Dr</t>
  </si>
  <si>
    <t>Randall Ave &amp; Monroe St</t>
  </si>
  <si>
    <t>Campus Dr</t>
  </si>
  <si>
    <t>Reduce speed limit from 40 - 35</t>
  </si>
  <si>
    <t>Regent St (Midvale to Whitney)</t>
  </si>
  <si>
    <t xml:space="preserve">Reduce speed limit from 30 - 25 </t>
  </si>
  <si>
    <t>E Washington Ave at Baldwin St</t>
  </si>
  <si>
    <t>Ped safety from lack of yielding - both right turns and left turn crashes, speeding, people don't seem to know which lane is turning/going straight</t>
  </si>
  <si>
    <t xml:space="preserve">Left turn lane designations with signs/markings </t>
  </si>
  <si>
    <t>E Washington Ave at Pawling St</t>
  </si>
  <si>
    <t>Improve crossing safety</t>
  </si>
  <si>
    <t>Williamson St</t>
  </si>
  <si>
    <t>Overall safety / poor crosswalk visiblity</t>
  </si>
  <si>
    <t>Continental crosswalks</t>
  </si>
  <si>
    <t>Regent St corridor (Monroe to Park)</t>
  </si>
  <si>
    <t>Poor crosswalk visibility</t>
  </si>
  <si>
    <t>Schroeder Rd - Laurie to Rayovac, Ellis Potter Ct</t>
  </si>
  <si>
    <t>Speeding; bike route; ped crossing safety; fatality at Ellis Poter Ct</t>
  </si>
  <si>
    <t>Islands (3)</t>
  </si>
  <si>
    <t>Dempsey Rd - Calvert/ Path crossing area</t>
  </si>
  <si>
    <t>Speeding; motorcycle fatality at curve</t>
  </si>
  <si>
    <t>Islands around curve</t>
  </si>
  <si>
    <t>Hayes Rd - near Dawn Rd</t>
  </si>
  <si>
    <t>Fatality (speeding hit parked semi just past Forest Run); Ped hit at Dawn Rd Failure to Yield; Single vehicle crash was run off road/hit tree ; speed related crashes near Anniversary Ln</t>
  </si>
  <si>
    <t>islands (5)</t>
  </si>
  <si>
    <t>Odana Rd - Gammon Rd to Grand Canyon Dr</t>
  </si>
  <si>
    <t>People pass in turn lane - safety of peds crossing and bikes, bus stop crossing just east of Gammon (no close crosswalk)</t>
  </si>
  <si>
    <t>Islands (4) - Gammon to just east of Grand Canyon; evaluate impact &amp; consider funding remaining islands in 2023</t>
  </si>
  <si>
    <t>Park St at Regent St</t>
  </si>
  <si>
    <t>Add Continental Crosswalks; Test basic hardened centerline at island (NYC Info at https://www1.nyc.gov/html/dot/html/pedestrians/turn-calming.shtml)</t>
  </si>
  <si>
    <t>Milwaukee Street esp near Crystal/Swanton</t>
  </si>
  <si>
    <t>People pass on right in bike lane; safety for bike lane users; improve crossings for people walking</t>
  </si>
  <si>
    <t>bumpouts - Andrew Way, Daffodil Ln</t>
  </si>
  <si>
    <t>Northport Dr at N Sherman</t>
  </si>
  <si>
    <t>Safety of ped/bike crossing; numerous distracted driving crashes; 1 bike in crosswalk/MV failure to yield</t>
  </si>
  <si>
    <t xml:space="preserve">Continental crosswalks  </t>
  </si>
  <si>
    <t>Milwaukee St - Milo Ln</t>
  </si>
  <si>
    <t>Cottage Grove Rd from Flora to Meadowlark</t>
  </si>
  <si>
    <t>Speed Reduction request from resident in area to continue reduction to at least Meadowlark which is a popular crossing location</t>
  </si>
  <si>
    <t>Reduce posted speed limit from 35 to 30</t>
  </si>
  <si>
    <t>University Ave at Randall Ave</t>
  </si>
  <si>
    <t>People driving don't yield to bikes headed east; Randall has most crashes of counterflow lane intersections</t>
  </si>
  <si>
    <t>Rewire signal controller to allow for leading ped/bike interval on south leg</t>
  </si>
  <si>
    <t>Fish Hatchery Rd at Park St</t>
  </si>
  <si>
    <t>Improve pedestrian/bike crossing safety; challenging location for pedestrians &amp; bikes; failure to yield crashes</t>
  </si>
  <si>
    <t>Countdown Pedestrian Signals; Create space near Peloton for bike lane to connect to Parr; green markings on Park for through bike lane</t>
  </si>
  <si>
    <t>N Thompson Dr at Jana Ln</t>
  </si>
  <si>
    <t xml:space="preserve">Crashes from drivers existing private driveway, turning left onto N Thompson Drive.  Visibility issues. </t>
  </si>
  <si>
    <t xml:space="preserve">Island, bump out done with quick curb materials not concrete (example - https://dezignline.com/protected-bikeway-pedestrian-products/curbrail/) </t>
  </si>
  <si>
    <t>S Park St at Olin Ave</t>
  </si>
  <si>
    <t>Majority of crashes at Park St intersection &amp; are failure to yield by MV; 2 crashes were pedestrians crossing Olin</t>
  </si>
  <si>
    <t>Milwaukee St and Swanton Rd</t>
  </si>
  <si>
    <t xml:space="preserve">Overall Safety, Speeding </t>
  </si>
  <si>
    <t>Portage Rd near Clove Dr</t>
  </si>
  <si>
    <t>Crashes on curve (alcohol as factor)</t>
  </si>
  <si>
    <t>Islands (2) around curve</t>
  </si>
  <si>
    <t>Milwaukee St at N Thompson Dr</t>
  </si>
  <si>
    <t>Reckless driving; pedestrian safety; sidewalk gap</t>
  </si>
  <si>
    <t>Bumpouts, sidewalk section to bus stop</t>
  </si>
  <si>
    <t xml:space="preserve">Zeier Rd - E Towne Way shopping mall area </t>
  </si>
  <si>
    <t>Turn safety (crashes all during months the barrels are not set up); lack of accessible pedestrian crossings at Zeier/E Towne Way</t>
  </si>
  <si>
    <t>Convert to left turns only with center island.  This is set up with barrels, annually, December thru March. Add new crosswalk with continental crossing, accessible curb ramps</t>
  </si>
  <si>
    <t>Badger Rd near Cypress Way (Lincoln Elementary)</t>
  </si>
  <si>
    <t>Speeding at school start/end; ped safety at crossing guard location (also a bus stop)</t>
  </si>
  <si>
    <t>Bumpout just on northwest corner (Crossing Guard location)</t>
  </si>
  <si>
    <t>Sherman Ave (Few to Marston)</t>
  </si>
  <si>
    <t>Speeding on Sherman; MV crossing centerline</t>
  </si>
  <si>
    <t>Islands at Few St and at Marston St</t>
  </si>
  <si>
    <t>McKenna Blvd &amp; Putnam Rd</t>
  </si>
  <si>
    <t>Crashes when drivers cut corner between McKenna and Putnam</t>
  </si>
  <si>
    <t>W Johnson St--UW Campus area (Randall to Marion)</t>
  </si>
  <si>
    <t>Westfield Rd (N) at Walnut Grove Park</t>
  </si>
  <si>
    <t>Speeding; ped crossing safety; bike crash at Westfield at Colony in crosswalk</t>
  </si>
  <si>
    <t xml:space="preserve">Speed humps (3) &amp; 2 Islands, new crosswalks, speed reduction </t>
  </si>
  <si>
    <t>Nakoma Rd (Thoreau Elementary)</t>
  </si>
  <si>
    <t>Sidewalk gap; ped safety concerns crossing street at rush hour; cars passing in parking area before school</t>
  </si>
  <si>
    <t>Park St at W Lakeside St</t>
  </si>
  <si>
    <t>Ped/Bike crossing safety; 1 bike crash with bike not seeing car before turning left</t>
  </si>
  <si>
    <t>Milwaukee St bridge over I-90</t>
  </si>
  <si>
    <t>Pedestrian gap / no sidewalk on bridge</t>
  </si>
  <si>
    <t>Install new pavement markings to provide designated pedestrian space within street</t>
  </si>
  <si>
    <t>Hammersley Rd at Theresa Ter (Anana Elementary)</t>
  </si>
  <si>
    <t>School crossing improvement; concerns for children walking to school</t>
  </si>
  <si>
    <t>Northport Dr at Northridge Terrace</t>
  </si>
  <si>
    <t>Safety particularly for middle school students crossing road to bus stop</t>
  </si>
  <si>
    <t>Continental crosswalk</t>
  </si>
  <si>
    <t>Hoepker Rd path crossing</t>
  </si>
  <si>
    <t>Uncontrolled path crossing</t>
  </si>
  <si>
    <t>Moorland Rd</t>
  </si>
  <si>
    <t>Ped crossing difficulty/speeding</t>
  </si>
  <si>
    <t>Hovde Rd and Troy Dr</t>
  </si>
  <si>
    <t>Rosa Rd--Old Sauk Rd to Mineral Point Rd</t>
  </si>
  <si>
    <t>Speeding; request for speed limit reduction</t>
  </si>
  <si>
    <t>Eastpark Blvd</t>
  </si>
  <si>
    <t>Frisch Rd area</t>
  </si>
  <si>
    <t>Vision Zero Action Plan Strategy: Review 10% of HIN streets each year and change speed limits where appropriate</t>
  </si>
  <si>
    <t>Speed reduction &amp; sign appropriate speed limit</t>
  </si>
  <si>
    <t>Todd Dr</t>
  </si>
  <si>
    <t>Poor crosswalk visibility &amp; new NB bus route starting in June 2023</t>
  </si>
  <si>
    <t>South Point Rd at Valley View Rd</t>
  </si>
  <si>
    <t>Southbound driving through stop sign/intersection and off road</t>
  </si>
  <si>
    <t>LED blinking Stop sign</t>
  </si>
  <si>
    <t>Post Rd at Cannonball Path (Leopold Elementary)</t>
  </si>
  <si>
    <t>Children have trouble with drivers yielding; request for improvement; hill before path impacts visibility; path will be even more heavily used with new facilities at Leopold Park and Cannonball Extension</t>
  </si>
  <si>
    <t>Hanson Rd at Manufacturers Dr</t>
  </si>
  <si>
    <t>No marked crosswalks</t>
  </si>
  <si>
    <t>Eastwood Dr (Riverside to Dunning)</t>
  </si>
  <si>
    <t>Tree Lane (Mineral Point Rd to Gammon Rd)</t>
  </si>
  <si>
    <t>Whitney Way (Raymond to Meadowood)</t>
  </si>
  <si>
    <t>E Washington Ave (E of Stoughton Rd)</t>
  </si>
  <si>
    <t>17, 3, 12</t>
  </si>
  <si>
    <t>Mineral Point Rd (W of Whitney)</t>
  </si>
  <si>
    <t>8, 19</t>
  </si>
  <si>
    <t>John Nolen Dr causeway</t>
  </si>
  <si>
    <t>Portage Rd</t>
  </si>
  <si>
    <t>17, 12</t>
  </si>
  <si>
    <t>Segoe Rd</t>
  </si>
  <si>
    <t xml:space="preserve">Speed concerns; request for 25mph speed limit </t>
  </si>
  <si>
    <t>Pierstoff St / Pearson St</t>
  </si>
  <si>
    <t>Old Sauk Rd (Beltline to Westfield)</t>
  </si>
  <si>
    <t>Dutch Mill Rd / Femrite Dr</t>
  </si>
  <si>
    <t>Maple Grove Dr at Mader Dr</t>
  </si>
  <si>
    <t>Approved with SS4A</t>
  </si>
  <si>
    <t>Extend Traffic Island &amp; continental Crosswalk</t>
  </si>
  <si>
    <t>Schroeder Rd at Saybrook Rd</t>
  </si>
  <si>
    <t>Approved with 2023 SS4A grant</t>
  </si>
  <si>
    <t>RRFB &amp; Continental Crosswalks,  Island on West side and New Ramp at NW Corner, Upgrade Ramps</t>
  </si>
  <si>
    <t>Schroeder at Laurie</t>
  </si>
  <si>
    <t xml:space="preserve">Speeding, ped xing signs ignored,RRFB </t>
  </si>
  <si>
    <t>SR 18866</t>
  </si>
  <si>
    <t>Vilas Ave (Park St to Mills St)</t>
  </si>
  <si>
    <t>Difficult for bicyclists to merge into shared lane just pass gas station; safety for bikes/peds crossing at Brooks St and many drivers violating stop sign on Brooks St. Speeding on Vilas Ave</t>
  </si>
  <si>
    <t>Continental Crosswalks, Enhanced Signing</t>
  </si>
  <si>
    <t>E Johnson St at N Franklin St</t>
  </si>
  <si>
    <t>Ped crossing safety; left turn across bike lane</t>
  </si>
  <si>
    <t>Green Bike Crossing Markings, Change Crosswalk to Continental</t>
  </si>
  <si>
    <t>N Sherman Ave at Commercial Ave</t>
  </si>
  <si>
    <t>Continental Crosswalks, Pedestrian signals, APS buttons, Bicycle markings</t>
  </si>
  <si>
    <t>W. Johnson at N. Carroll St</t>
  </si>
  <si>
    <t>Continental Crosswalks, Pedestrian signals and APS buttons</t>
  </si>
  <si>
    <t>N. Frances &amp; W. Gilman at University</t>
  </si>
  <si>
    <t>Continental Crosswalks, Raised Crossing, Pedestrian signals and APS buttons</t>
  </si>
  <si>
    <t>Portage Rd near Donald Dr</t>
  </si>
  <si>
    <t>Continental Crosswalks, Median refuge islands, ADA curb ramps</t>
  </si>
  <si>
    <t>W. Gorham St and Broom St</t>
  </si>
  <si>
    <t>Continental Crosswalks, Pedestrian signals, APS push buttons</t>
  </si>
  <si>
    <t>E. Buckeye Rd and S. Stoughton Rd Service Rd</t>
  </si>
  <si>
    <t>Continental Crosswalks, Pedestrian Signals, APS push buttons</t>
  </si>
  <si>
    <t>Packers Ave and International Lane</t>
  </si>
  <si>
    <t>Continental Crosswalks, bicycle markings</t>
  </si>
  <si>
    <t>S. Whitney Way and Gilbert Rd</t>
  </si>
  <si>
    <t>Continental Crosswalks,RRFB, Median Refuge Islands, Enhanced Signing, ADA Curb Ramps, Curb Extensions</t>
  </si>
  <si>
    <t>Milwaukee St and Milky Way</t>
  </si>
  <si>
    <t>no</t>
  </si>
  <si>
    <t>Continental Crosswalks,RRFB, Enhanced signing, Transit stop improvements,</t>
  </si>
  <si>
    <t>Gammon Rd - Tree Ln to Stonefield Rd</t>
  </si>
  <si>
    <t>Overall safety, slow traffic; pedestrian crossing safety, gap in ped/ bike network</t>
  </si>
  <si>
    <t>Continental Crosswalks, Pedestrian Fefuge Islands, Raised Intersection Crossing, Pedestrian Signals, APS push buttons, Curb extensions</t>
  </si>
  <si>
    <t>E. Washington and Second St</t>
  </si>
  <si>
    <t>6, 12</t>
  </si>
  <si>
    <t>Continental Crosswalks,RRFB, Lighting, Enhanced Signing</t>
  </si>
  <si>
    <t>Atwood Ave and Corscot Ct</t>
  </si>
  <si>
    <t>Lighting</t>
  </si>
  <si>
    <t>N. Park St and W. Dayton St</t>
  </si>
  <si>
    <t>Continental Crosswalks, Pedestrian Refuge Islands, Curb Extensions, Bicycle Markings</t>
  </si>
  <si>
    <t>Brooks St at Erin St</t>
  </si>
  <si>
    <t xml:space="preserve">Very difficult for bicyclists to cross intersection; many cyclists are turning left from Brooks to use signal or are crossing to continue towards Wingra Creek Path. </t>
  </si>
  <si>
    <t>Continental Crosswalks and Curb Extensions</t>
  </si>
  <si>
    <t>E. Johnson/Second at Demetral Path</t>
  </si>
  <si>
    <t>Raised Crosswalk</t>
  </si>
  <si>
    <t>Schroeder &amp; Struck</t>
  </si>
  <si>
    <t>Speeding, lack of yielding to peds, request for raised crossing</t>
  </si>
  <si>
    <t>Broom St - Mifflin St</t>
  </si>
  <si>
    <t xml:space="preserve">Approved with 2023 SS4A grant </t>
  </si>
  <si>
    <t>Continental Crosswalks,RRFB, Enhanced Signing</t>
  </si>
  <si>
    <t>Eastwood Dr</t>
  </si>
  <si>
    <t>Slow traffic; improve ped crossing; bike crashes at Division from right turning cars from both Eastwood and Division</t>
  </si>
  <si>
    <t>Green Markings at Bike Crossing</t>
  </si>
  <si>
    <t>Buckeye at Cap City Trail</t>
  </si>
  <si>
    <t>Bicycle safety</t>
  </si>
  <si>
    <t>Enhanced Signing</t>
  </si>
  <si>
    <t>Kedzie St &amp; Starkweather Path</t>
  </si>
  <si>
    <t>Connection from the path to the street needs improvement &amp; wayfinding for connections from path</t>
  </si>
  <si>
    <t>Continental Crosswalk, Median Refuge Island, Enhanced signing, Speed monitoring, Neighborhood Wayfinding, Bicycle Markings, Path Ramp widening, Bicycle Signals</t>
  </si>
  <si>
    <t>Franklin St &amp; Hancock St at East Washington Ave</t>
  </si>
  <si>
    <t>Bike gaps for crossing isthmus</t>
  </si>
  <si>
    <t>Approved with SS4A and 2025 Hancock Reconstruction</t>
  </si>
  <si>
    <t>Continental Crosswalks,RRFB, Median refuge Islands, Lighting, Enhanced signing</t>
  </si>
  <si>
    <t>Spruce St</t>
  </si>
  <si>
    <t>Comanche Way</t>
  </si>
  <si>
    <t>East Springs Dr and Annamark Dr</t>
  </si>
  <si>
    <t>Left turns at intersection</t>
  </si>
  <si>
    <t>North at Hoard</t>
  </si>
  <si>
    <t>Silverton Tr - 3100 block</t>
  </si>
  <si>
    <t>Shale Dr - Blackstone Cir to Mica</t>
  </si>
  <si>
    <t>Winter Frost Pl - Lost Pine to Moonlight</t>
  </si>
  <si>
    <t>Silverstone Ln - 9400 block</t>
  </si>
  <si>
    <t>Apollo Way - 500 block</t>
  </si>
  <si>
    <t>Daffodil Ln</t>
  </si>
  <si>
    <t>Kurt Dr - 100 block</t>
  </si>
  <si>
    <t>SR 19389</t>
  </si>
  <si>
    <t>Bluff St at DuRose Ter</t>
  </si>
  <si>
    <t>school bus loading, crashes, speeding</t>
  </si>
  <si>
    <t>SW Path ramp at Prospect</t>
  </si>
  <si>
    <t>Improve connection - currently requires challenging turns on sidewalk or gravel</t>
  </si>
  <si>
    <t>Rutledge St - 1700 block</t>
  </si>
  <si>
    <t>Iris Ln</t>
  </si>
  <si>
    <t>Iroquois Drive</t>
  </si>
  <si>
    <t>Kroncke Dr - 5700 block</t>
  </si>
  <si>
    <t>Tanager Trl</t>
  </si>
  <si>
    <t>Thrush Ln - 5700 block</t>
  </si>
  <si>
    <t>Richland Ln</t>
  </si>
  <si>
    <t>Speeding and sightline visibilty</t>
  </si>
  <si>
    <t>Holly Ave at St Clair St</t>
  </si>
  <si>
    <t>Inattentive driving causing pedestrian safety issues</t>
  </si>
  <si>
    <t xml:space="preserve">Dahle at North Lawn </t>
  </si>
  <si>
    <t>Hooker Ave</t>
  </si>
  <si>
    <t>Melrose St - Sherman to Ruskin</t>
  </si>
  <si>
    <t>Ridgeway Ave - 3100 block</t>
  </si>
  <si>
    <t>Sheridan St</t>
  </si>
  <si>
    <t xml:space="preserve">Clark Ct </t>
  </si>
  <si>
    <t>Lakeside St (E)- 100 block (excluding JND intersection)</t>
  </si>
  <si>
    <t>Speeding; safety for people walking and biking</t>
  </si>
  <si>
    <t>Jefferson St at Garfield St</t>
  </si>
  <si>
    <t>Speeding on Jefferson St; request for all way stop</t>
  </si>
  <si>
    <t>Fairview St - 2900 block</t>
  </si>
  <si>
    <t>Hudson Ave nears Sommers &amp; Center</t>
  </si>
  <si>
    <t>S Marquette St (S) -  200 block</t>
  </si>
  <si>
    <t>Oak St - 200 block</t>
  </si>
  <si>
    <t>Speeding; HIN is further north at E Washington intersection; MV crossing or turning left onto E Washington</t>
  </si>
  <si>
    <t>SR 22463</t>
  </si>
  <si>
    <t>Olbrich Ave - Busse to Johns</t>
  </si>
  <si>
    <t>Olbrich Ave - Royster  to Silas</t>
  </si>
  <si>
    <t>Royster Oaks Dr - 800 block</t>
  </si>
  <si>
    <t>SR 22464</t>
  </si>
  <si>
    <t>Turner Ave - Ruth to Kay</t>
  </si>
  <si>
    <t>SR 14718</t>
  </si>
  <si>
    <t>Union St</t>
  </si>
  <si>
    <t>Welch Ave - 500 block</t>
  </si>
  <si>
    <t>200 block of Division St</t>
  </si>
  <si>
    <t xml:space="preserve">Speeding, </t>
  </si>
  <si>
    <t>Ellen Ave - Camilla to Sams</t>
  </si>
  <si>
    <t>Brandenburg Way</t>
  </si>
  <si>
    <t>Honeypie Dr - Yesterday to Imagine</t>
  </si>
  <si>
    <t>Reston Heights Dr - Wind Stone to Field Flower</t>
  </si>
  <si>
    <t>Declaration Lane</t>
  </si>
  <si>
    <t>Hazelcrest Dr - 5100 block</t>
  </si>
  <si>
    <t>Speeding; HIN at Eagle Crest Dr; B crashes with driving pulling out from stop sign with oncoming traffic</t>
  </si>
  <si>
    <t>Anniversary Lane</t>
  </si>
  <si>
    <t>Residential Speeding; crash at intersection with frontage road; Request for speed humps</t>
  </si>
  <si>
    <t>Derek Rd - 4100 block</t>
  </si>
  <si>
    <t>Melody Ln - 4100 block</t>
  </si>
  <si>
    <t>Oak Valley Dr</t>
  </si>
  <si>
    <t>Barby Ln - Judy to Northland</t>
  </si>
  <si>
    <t>Speeding; HIN is Judy/Northland intersection</t>
  </si>
  <si>
    <t>Scott Ln - 1900 block</t>
  </si>
  <si>
    <t>Menomonie Ln - 1100 block</t>
  </si>
  <si>
    <t>Sauthoff Rd - 100 block</t>
  </si>
  <si>
    <t xml:space="preserve">Walnut St </t>
  </si>
  <si>
    <t>UW section marked wider than City; needs updated to match</t>
  </si>
  <si>
    <t>Glenway St at Cross St</t>
  </si>
  <si>
    <t>Milwaukee St at Schenk</t>
  </si>
  <si>
    <t xml:space="preserve">Hilltop Dr  </t>
  </si>
  <si>
    <t>Maher Ave - Lake Edge to Monona Ct</t>
  </si>
  <si>
    <t>Garrison Street</t>
  </si>
  <si>
    <t>speeding and cut-through</t>
  </si>
  <si>
    <t>Chapel Hill Rd - 900 block</t>
  </si>
  <si>
    <t>Speeding, neighborhood bike connection to Chapel Hills Park path</t>
  </si>
  <si>
    <t>Speed Humps, Green Crossing at path</t>
  </si>
  <si>
    <t>Bluff St and Ridge St</t>
  </si>
  <si>
    <t>Running stop signs, speeds on bike boulevard</t>
  </si>
  <si>
    <t>Winnebago St - 2000 block</t>
  </si>
  <si>
    <t>Speeding; failure to yield at crosswalks</t>
  </si>
  <si>
    <t>Helene Pkwy - 1800 block</t>
  </si>
  <si>
    <t>Speeding; bike connection for neighborhood to Verona Rd underpass; sidewalk on one side</t>
  </si>
  <si>
    <t>Koster St</t>
  </si>
  <si>
    <t>Speeding; bike connection from Quann Path to Beltline overpass</t>
  </si>
  <si>
    <t>Eagle Crest Dr</t>
  </si>
  <si>
    <t>Speeding; sidewalk on just one side from Commercial to Prairie Rose Rd which is in Towne of Burke; walking route to Glacier Hill Park</t>
  </si>
  <si>
    <t>Marcy Rd - 3200 block</t>
  </si>
  <si>
    <t>Speeding; no sidewalk, bike route</t>
  </si>
  <si>
    <t>Gettysburg Dr - 6600 block</t>
  </si>
  <si>
    <t>Speeding; bike connection to mineral point park path</t>
  </si>
  <si>
    <t>N Highlands Ave - Hillside to Park</t>
  </si>
  <si>
    <t>Speeding, no sidewalks/unimproved street</t>
  </si>
  <si>
    <t>Yahara Pl</t>
  </si>
  <si>
    <t>Speeding; Lake Loop</t>
  </si>
  <si>
    <t>Diamond Dr - 4500 block</t>
  </si>
  <si>
    <t>Marcy Rd</t>
  </si>
  <si>
    <t>Lack of sidewalk; unsafe for pedestrians</t>
  </si>
  <si>
    <t>Fair Oaks at Ivy</t>
  </si>
  <si>
    <t>Improve ped/bike crossing</t>
  </si>
  <si>
    <t>RRFB (already there)</t>
  </si>
  <si>
    <t>Marquette/Hermina/Oak</t>
  </si>
  <si>
    <t>Speeding; bike/ped safety</t>
  </si>
  <si>
    <t>Manley St - 1800 block</t>
  </si>
  <si>
    <t xml:space="preserve">Speed humps  </t>
  </si>
  <si>
    <t>Cimarron Tr - 2900 block</t>
  </si>
  <si>
    <t>Piping Rock Rd near Sunridge Park</t>
  </si>
  <si>
    <t xml:space="preserve">Speeding cocerns near park; bike crash on Piping Rock Rd was failure to stop </t>
  </si>
  <si>
    <t>Milo &amp; Easley Lane</t>
  </si>
  <si>
    <t>Speeding around curve</t>
  </si>
  <si>
    <t>Easley Ln - 4500 block</t>
  </si>
  <si>
    <t>Stratton Way at Interlaken</t>
  </si>
  <si>
    <t>Overall safety; one of the highest concern "No Control" locations on HIN; Crashes are MV - Crash Type of Failure to Yield (teen driver)</t>
  </si>
  <si>
    <t>Yield on Interlaken</t>
  </si>
  <si>
    <t>Allied Dr - Thurston Ln to south</t>
  </si>
  <si>
    <t xml:space="preserve">Speeding </t>
  </si>
  <si>
    <t>Presidential Ln - Tocora to Manor Cross</t>
  </si>
  <si>
    <t>Elka approaching Windom Way</t>
  </si>
  <si>
    <t xml:space="preserve">Overall safety; one of the highest concern"No Control" intersections on HIN; speed top MV crash factor </t>
  </si>
  <si>
    <t>N Lawn Ave - 700 block</t>
  </si>
  <si>
    <t>Loftsgordon Ave - 1500 block</t>
  </si>
  <si>
    <t xml:space="preserve">Speeding; Aberg Ave intersection </t>
  </si>
  <si>
    <t>Brittingham Pl (S)  - near Rodney Ct</t>
  </si>
  <si>
    <t>Speeding; 1 B level MV crash with speed as factor</t>
  </si>
  <si>
    <t>Chandler St - 1000 block</t>
  </si>
  <si>
    <t>Speeding, near hospital, 900 block/intersection with S Park St on HIN, S Brooks at Chandler on HIN</t>
  </si>
  <si>
    <t>High St &amp; Short St</t>
  </si>
  <si>
    <t>Speeding; High St on HIN near Fish Hatchery; speed on Fish Hatchery</t>
  </si>
  <si>
    <t>Allis Ave - Maher to Camden</t>
  </si>
  <si>
    <t>Troy Dr - Northport to N Sherman</t>
  </si>
  <si>
    <t>Old Sauk at Everglade</t>
  </si>
  <si>
    <t>RRFB, Construct Bumpout</t>
  </si>
  <si>
    <t>Bagley Pkwy - Hillcrest to Owen</t>
  </si>
  <si>
    <t>Speeding, no sidewalks</t>
  </si>
  <si>
    <t>Agnes Dr</t>
  </si>
  <si>
    <t>Speeding; gap in sidewalk (which is one side) &amp; no marked crossing where transitions sides</t>
  </si>
  <si>
    <t>Hilltop Dr - 400 block</t>
  </si>
  <si>
    <t>Arbor Dr</t>
  </si>
  <si>
    <t>Safety concerns over cars on popular bike route; request for Shared Street signage</t>
  </si>
  <si>
    <t>Regent at Roby</t>
  </si>
  <si>
    <t>Funded by nearby development project</t>
  </si>
  <si>
    <t>Re-mark stop bars and lane lines closer to intersection</t>
  </si>
  <si>
    <t>Overhead RRFB.  Cost share with City of Monona</t>
  </si>
  <si>
    <t xml:space="preserve">Projects that are included in the Safe Streets and Roads for All (SS4A) federal grant </t>
  </si>
  <si>
    <t xml:space="preserve">Projects over 3 Years old, removed from Candidate List due to low score </t>
  </si>
  <si>
    <t>Projects approved by the Transportation Commission but not yet constructed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</si>
</sst>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409]* #,##0_);_([$$-409]* \(#,##0\);_([$$-409]* &quot;-&quot;??_);_(@_)"/>
    <numFmt numFmtId="166" formatCode="_([$$-409]* #,##0.00_);_([$$-409]* \(#,##0.00\);_([$$-409]* &quot;-&quot;??_);_(@_)"/>
  </numFmts>
  <fonts count="78" x14ac:knownFonts="1">
    <font>
      <sz val="11"/>
      <color theme="1"/>
      <name val="Calibri"/>
      <family val="2"/>
      <scheme val="minor"/>
    </font>
    <font>
      <b/>
      <sz val="12"/>
      <name val="Calibri"/>
      <family val="2"/>
    </font>
    <font>
      <sz val="12"/>
      <name val="Calibri"/>
      <family val="2"/>
    </font>
    <font>
      <sz val="11"/>
      <color theme="1"/>
      <name val="Calibri"/>
      <family val="2"/>
      <scheme val="minor"/>
    </font>
    <font>
      <b/>
      <sz val="24"/>
      <color theme="1"/>
      <name val="Calibri"/>
      <family val="2"/>
    </font>
    <font>
      <b/>
      <sz val="16"/>
      <color theme="1"/>
      <name val="Calibri"/>
      <family val="2"/>
    </font>
    <font>
      <sz val="12"/>
      <color theme="1"/>
      <name val="Calibri"/>
      <family val="2"/>
      <scheme val="minor"/>
    </font>
    <font>
      <sz val="12"/>
      <color theme="1"/>
      <name val="Calibri"/>
      <family val="2"/>
    </font>
    <font>
      <b/>
      <sz val="12"/>
      <color theme="1"/>
      <name val="Calibri"/>
      <family val="2"/>
    </font>
    <font>
      <sz val="12"/>
      <name val="Calibri"/>
      <family val="2"/>
      <scheme val="minor"/>
    </font>
    <font>
      <b/>
      <sz val="12"/>
      <color theme="1"/>
      <name val="Calibri"/>
      <family val="2"/>
      <scheme val="minor"/>
    </font>
    <font>
      <b/>
      <sz val="22"/>
      <color theme="1"/>
      <name val="Calibri"/>
      <family val="2"/>
    </font>
    <font>
      <b/>
      <sz val="12"/>
      <name val="Calibri"/>
      <family val="2"/>
      <scheme val="minor"/>
    </font>
    <font>
      <sz val="48"/>
      <color theme="1"/>
      <name val="Calibri"/>
    </font>
    <font>
      <b/>
      <sz val="18"/>
      <color theme="1"/>
      <name val="Calibri"/>
    </font>
    <font>
      <b/>
      <sz val="14"/>
      <color theme="1"/>
      <name val="Calibri"/>
    </font>
    <font>
      <b/>
      <sz val="11"/>
      <color theme="1"/>
      <name val="Calibri"/>
    </font>
    <font>
      <i/>
      <sz val="12"/>
      <color theme="1"/>
      <name val="Calibri"/>
    </font>
    <font>
      <i/>
      <sz val="11"/>
      <color theme="1"/>
      <name val="Calibri"/>
    </font>
    <font>
      <sz val="12"/>
      <color theme="1"/>
      <name val="Calibri"/>
    </font>
    <font>
      <u/>
      <sz val="11"/>
      <color theme="10"/>
      <name val="Calibri"/>
    </font>
    <font>
      <sz val="16"/>
      <color theme="1"/>
      <name val="Calibri"/>
    </font>
    <font>
      <sz val="11"/>
      <name val="Calibri"/>
    </font>
    <font>
      <b/>
      <sz val="24"/>
      <color theme="1"/>
      <name val="Calibri"/>
    </font>
    <font>
      <b/>
      <sz val="16"/>
      <color theme="1"/>
      <name val="Calibri"/>
    </font>
    <font>
      <sz val="12"/>
      <name val="Calibri"/>
    </font>
    <font>
      <b/>
      <sz val="12"/>
      <name val="Calibri"/>
    </font>
    <font>
      <u/>
      <sz val="12"/>
      <name val="Calibri"/>
    </font>
    <font>
      <b/>
      <sz val="12"/>
      <color theme="1"/>
      <name val="Calibri"/>
    </font>
    <font>
      <sz val="11"/>
      <color theme="0" tint="-0.14999847407452621"/>
      <name val="Calibri"/>
      <family val="2"/>
      <scheme val="minor"/>
    </font>
    <font>
      <sz val="12"/>
      <color rgb="FF000000"/>
      <name val="Calibri"/>
      <family val="2"/>
    </font>
    <font>
      <b/>
      <sz val="12"/>
      <color rgb="FF000000"/>
      <name val="Calibri"/>
      <family val="2"/>
    </font>
    <font>
      <sz val="12"/>
      <color rgb="FF000000"/>
      <name val="Calibri"/>
      <family val="2"/>
      <scheme val="minor"/>
    </font>
    <font>
      <sz val="11"/>
      <color rgb="FF000000"/>
      <name val="Calibri"/>
      <family val="2"/>
      <scheme val="minor"/>
    </font>
    <font>
      <sz val="12"/>
      <color theme="1"/>
      <name val="Aptos"/>
      <family val="2"/>
      <charset val="1"/>
    </font>
    <font>
      <strike/>
      <sz val="11"/>
      <name val="Calibri"/>
    </font>
    <font>
      <strike/>
      <sz val="11"/>
      <color theme="1"/>
      <name val="Calibri"/>
      <family val="2"/>
      <scheme val="minor"/>
    </font>
    <font>
      <sz val="11"/>
      <color rgb="FF000000"/>
      <name val="Calibri"/>
    </font>
    <font>
      <sz val="11"/>
      <color rgb="FFFF0000"/>
      <name val="Calibri"/>
    </font>
    <font>
      <sz val="12"/>
      <color rgb="FF000000"/>
      <name val="Calibri"/>
    </font>
    <font>
      <sz val="12"/>
      <color rgb="FF000000"/>
      <name val="Calibri"/>
      <charset val="1"/>
    </font>
    <font>
      <sz val="11"/>
      <color theme="1"/>
      <name val="Aptos"/>
      <family val="2"/>
      <charset val="1"/>
    </font>
    <font>
      <u/>
      <sz val="11"/>
      <color theme="10"/>
      <name val="Calibri"/>
      <family val="2"/>
      <scheme val="minor"/>
    </font>
    <font>
      <u/>
      <sz val="14"/>
      <color theme="10"/>
      <name val="Calibri"/>
      <family val="2"/>
      <scheme val="minor"/>
    </font>
    <font>
      <b/>
      <sz val="11"/>
      <color theme="1"/>
      <name val="Calibri"/>
      <family val="2"/>
      <scheme val="minor"/>
    </font>
    <font>
      <u/>
      <sz val="10"/>
      <color theme="10"/>
      <name val="Calibri"/>
      <family val="2"/>
      <scheme val="minor"/>
    </font>
    <font>
      <sz val="11"/>
      <color rgb="FF242424"/>
      <name val="Calibri"/>
      <family val="2"/>
      <charset val="1"/>
    </font>
    <font>
      <b/>
      <sz val="12"/>
      <color rgb="FF000000"/>
      <name val="Calibri"/>
    </font>
    <font>
      <b/>
      <sz val="14"/>
      <color rgb="FF000000"/>
      <name val="Calibri"/>
    </font>
    <font>
      <sz val="11"/>
      <color rgb="FFFF0000"/>
      <name val="Calibri"/>
      <family val="2"/>
      <scheme val="minor"/>
    </font>
    <font>
      <i/>
      <sz val="12"/>
      <color rgb="FF000000"/>
      <name val="Calibri"/>
    </font>
    <font>
      <b/>
      <sz val="12"/>
      <color rgb="FF000000"/>
      <name val="Calibri"/>
      <family val="2"/>
      <scheme val="minor"/>
    </font>
    <font>
      <u/>
      <sz val="12"/>
      <color rgb="FF000000"/>
      <name val="Calibri"/>
    </font>
    <font>
      <sz val="12"/>
      <color theme="2" tint="-0.249977111117893"/>
      <name val="Calibri"/>
      <family val="2"/>
    </font>
    <font>
      <b/>
      <sz val="12"/>
      <color theme="2" tint="-0.249977111117893"/>
      <name val="Calibri"/>
      <family val="2"/>
    </font>
    <font>
      <sz val="12"/>
      <color theme="2" tint="-0.249977111117893"/>
      <name val="Calibri"/>
      <family val="2"/>
      <scheme val="minor"/>
    </font>
    <font>
      <sz val="11"/>
      <color theme="2" tint="-0.249977111117893"/>
      <name val="Calibri"/>
      <family val="2"/>
      <scheme val="minor"/>
    </font>
    <font>
      <b/>
      <sz val="12"/>
      <color theme="2" tint="-0.249977111117893"/>
      <name val="Calibri"/>
    </font>
    <font>
      <sz val="12"/>
      <color theme="2" tint="-0.249977111117893"/>
      <name val="Calibri"/>
    </font>
    <font>
      <b/>
      <sz val="12"/>
      <color theme="2" tint="-0.249977111117893"/>
      <name val="Calibri"/>
      <family val="2"/>
      <scheme val="minor"/>
    </font>
    <font>
      <sz val="12"/>
      <color theme="2" tint="-0.249977111117893"/>
      <name val="Calibri"/>
      <charset val="1"/>
    </font>
    <font>
      <i/>
      <sz val="12"/>
      <color theme="1"/>
      <name val="Calibri"/>
      <family val="2"/>
    </font>
    <font>
      <i/>
      <strike/>
      <sz val="12"/>
      <color theme="1"/>
      <name val="Calibri"/>
      <family val="2"/>
    </font>
    <font>
      <sz val="11"/>
      <name val="Calibri"/>
      <family val="2"/>
      <scheme val="minor"/>
    </font>
    <font>
      <sz val="8"/>
      <name val="Calibri"/>
      <family val="2"/>
      <scheme val="minor"/>
    </font>
    <font>
      <sz val="12"/>
      <color theme="0" tint="-0.249977111117893"/>
      <name val="Calibri"/>
      <family val="2"/>
      <scheme val="minor"/>
    </font>
    <font>
      <sz val="12"/>
      <color theme="0" tint="-0.249977111117893"/>
      <name val="Calibri"/>
      <family val="2"/>
    </font>
    <font>
      <b/>
      <sz val="12"/>
      <color theme="0" tint="-0.249977111117893"/>
      <name val="Calibri"/>
      <family val="2"/>
    </font>
    <font>
      <sz val="11"/>
      <color theme="0" tint="-0.14999847407452621"/>
      <name val="Calibri"/>
    </font>
    <font>
      <sz val="11"/>
      <color rgb="FF242424"/>
      <name val="Aptos Narrow"/>
      <charset val="1"/>
    </font>
    <font>
      <sz val="12"/>
      <color theme="0" tint="-0.34998626667073579"/>
      <name val="Calibri"/>
      <family val="2"/>
    </font>
    <font>
      <b/>
      <sz val="12"/>
      <color theme="0" tint="-0.34998626667073579"/>
      <name val="Calibri"/>
      <family val="2"/>
    </font>
    <font>
      <sz val="12"/>
      <color theme="0" tint="-0.34998626667073579"/>
      <name val="Calibri"/>
      <family val="2"/>
      <scheme val="minor"/>
    </font>
    <font>
      <sz val="11"/>
      <color theme="1" tint="0.499984740745262"/>
      <name val="Calibri"/>
      <family val="2"/>
      <scheme val="minor"/>
    </font>
    <font>
      <sz val="12"/>
      <color theme="1" tint="0.499984740745262"/>
      <name val="Calibri"/>
      <family val="2"/>
    </font>
    <font>
      <b/>
      <sz val="12"/>
      <color theme="1" tint="0.499984740745262"/>
      <name val="Calibri"/>
    </font>
    <font>
      <sz val="12"/>
      <color theme="1" tint="0.499984740745262"/>
      <name val="Calibri"/>
      <family val="2"/>
      <scheme val="minor"/>
    </font>
    <font>
      <b/>
      <sz val="12"/>
      <color theme="1" tint="0.499984740745262"/>
      <name val="Calibri"/>
      <family val="2"/>
    </font>
  </fonts>
  <fills count="11">
    <fill>
      <patternFill patternType="none"/>
    </fill>
    <fill>
      <patternFill patternType="gray125"/>
    </fill>
    <fill>
      <patternFill patternType="solid">
        <fgColor rgb="FFEFEFEF"/>
        <bgColor rgb="FFEFEFEF"/>
      </patternFill>
    </fill>
    <fill>
      <patternFill patternType="solid">
        <fgColor rgb="FFF4CCCC"/>
        <bgColor rgb="FFF4CCCC"/>
      </patternFill>
    </fill>
    <fill>
      <patternFill patternType="solid">
        <fgColor rgb="FFEA9999"/>
        <bgColor rgb="FFEA9999"/>
      </patternFill>
    </fill>
    <fill>
      <patternFill patternType="solid">
        <fgColor rgb="FFD9EAD3"/>
        <bgColor rgb="FFD9EAD3"/>
      </patternFill>
    </fill>
    <fill>
      <patternFill patternType="solid">
        <fgColor rgb="FFB6D7A8"/>
        <bgColor rgb="FFB6D7A8"/>
      </patternFill>
    </fill>
    <fill>
      <patternFill patternType="solid">
        <fgColor rgb="FFA4C2F4"/>
        <bgColor rgb="FFA4C2F4"/>
      </patternFill>
    </fill>
    <fill>
      <patternFill patternType="solid">
        <fgColor rgb="FFB4A7D6"/>
        <bgColor rgb="FFB4A7D6"/>
      </patternFill>
    </fill>
    <fill>
      <patternFill patternType="solid">
        <fgColor theme="0" tint="-4.9989318521683403E-2"/>
        <bgColor indexed="64"/>
      </patternFill>
    </fill>
    <fill>
      <patternFill patternType="solid">
        <fgColor theme="9" tint="0.59999389629810485"/>
        <bgColor indexed="64"/>
      </patternFill>
    </fill>
  </fills>
  <borders count="35">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2" fillId="0" borderId="0" applyNumberFormat="0" applyFill="0" applyBorder="0" applyAlignment="0" applyProtection="0"/>
  </cellStyleXfs>
  <cellXfs count="427">
    <xf numFmtId="0" fontId="0" fillId="0" borderId="0" xfId="0"/>
    <xf numFmtId="0" fontId="5" fillId="9" borderId="2" xfId="0" applyFont="1" applyFill="1" applyBorder="1" applyAlignment="1">
      <alignment horizontal="center" vertical="center" textRotation="90"/>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textRotation="90" wrapText="1"/>
    </xf>
    <xf numFmtId="0" fontId="5" fillId="2" borderId="6" xfId="0" applyFont="1" applyFill="1" applyBorder="1" applyAlignment="1">
      <alignment horizontal="center" vertical="center" wrapText="1"/>
    </xf>
    <xf numFmtId="0" fontId="5" fillId="3" borderId="6" xfId="0" applyFont="1" applyFill="1" applyBorder="1" applyAlignment="1">
      <alignment horizontal="center" vertical="center" textRotation="90" wrapText="1"/>
    </xf>
    <xf numFmtId="0" fontId="5" fillId="3" borderId="7" xfId="0" applyFont="1" applyFill="1" applyBorder="1" applyAlignment="1">
      <alignment horizontal="center" vertical="center" textRotation="90" wrapText="1"/>
    </xf>
    <xf numFmtId="0" fontId="5" fillId="4" borderId="6" xfId="0" applyFont="1" applyFill="1" applyBorder="1" applyAlignment="1">
      <alignment horizontal="center" vertical="center" textRotation="90" wrapText="1"/>
    </xf>
    <xf numFmtId="0" fontId="5" fillId="5" borderId="6" xfId="0" applyFont="1" applyFill="1" applyBorder="1" applyAlignment="1">
      <alignment horizontal="center" vertical="center" textRotation="90" wrapText="1"/>
    </xf>
    <xf numFmtId="1" fontId="5" fillId="6" borderId="6" xfId="0" applyNumberFormat="1" applyFont="1" applyFill="1" applyBorder="1" applyAlignment="1">
      <alignment horizontal="center" vertical="center" textRotation="90" wrapText="1"/>
    </xf>
    <xf numFmtId="44" fontId="5" fillId="7" borderId="6" xfId="0" applyNumberFormat="1" applyFont="1" applyFill="1" applyBorder="1" applyAlignment="1">
      <alignment horizontal="center" vertical="center" textRotation="90" wrapText="1"/>
    </xf>
    <xf numFmtId="1" fontId="5" fillId="8" borderId="7" xfId="0" applyNumberFormat="1" applyFont="1" applyFill="1" applyBorder="1" applyAlignment="1">
      <alignment horizontal="center" vertical="center" textRotation="90" wrapText="1"/>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9" fontId="7" fillId="0" borderId="2" xfId="2" applyFont="1" applyFill="1" applyBorder="1" applyAlignment="1">
      <alignment horizontal="center" vertical="center"/>
    </xf>
    <xf numFmtId="1" fontId="1" fillId="0" borderId="2" xfId="0" applyNumberFormat="1" applyFont="1" applyBorder="1" applyAlignment="1">
      <alignment horizontal="center" vertical="center"/>
    </xf>
    <xf numFmtId="164" fontId="6" fillId="0" borderId="2" xfId="1" applyNumberFormat="1" applyFont="1" applyFill="1" applyBorder="1" applyAlignment="1">
      <alignment horizontal="center" vertical="center"/>
    </xf>
    <xf numFmtId="0" fontId="8" fillId="0" borderId="2" xfId="0" applyFont="1" applyBorder="1" applyAlignment="1">
      <alignment horizontal="center" vertical="center"/>
    </xf>
    <xf numFmtId="0" fontId="0" fillId="0" borderId="0" xfId="0" applyAlignment="1">
      <alignment horizontal="center" vertical="center"/>
    </xf>
    <xf numFmtId="1" fontId="8" fillId="0" borderId="2" xfId="0" applyNumberFormat="1" applyFont="1" applyBorder="1" applyAlignment="1">
      <alignment horizontal="center" vertical="center"/>
    </xf>
    <xf numFmtId="164" fontId="7" fillId="0" borderId="2" xfId="1" applyNumberFormat="1" applyFont="1" applyFill="1" applyBorder="1" applyAlignment="1">
      <alignment horizontal="center" vertical="center"/>
    </xf>
    <xf numFmtId="0" fontId="0" fillId="0" borderId="0" xfId="0" applyAlignment="1">
      <alignment vertical="center"/>
    </xf>
    <xf numFmtId="0" fontId="9" fillId="0" borderId="0" xfId="0" applyFont="1"/>
    <xf numFmtId="9" fontId="6" fillId="0" borderId="2" xfId="2" applyFont="1" applyFill="1" applyBorder="1" applyAlignment="1">
      <alignment horizontal="center" vertical="center"/>
    </xf>
    <xf numFmtId="0" fontId="9" fillId="0" borderId="2" xfId="0" applyFont="1" applyBorder="1" applyAlignment="1">
      <alignment horizontal="center" vertical="center"/>
    </xf>
    <xf numFmtId="0" fontId="7"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wrapText="1"/>
    </xf>
    <xf numFmtId="0" fontId="14" fillId="0" borderId="10" xfId="0" applyFont="1" applyBorder="1" applyAlignment="1">
      <alignment horizontal="center" vertical="center" wrapText="1"/>
    </xf>
    <xf numFmtId="0" fontId="0" fillId="0" borderId="11" xfId="0" applyBorder="1" applyAlignment="1">
      <alignment wrapText="1"/>
    </xf>
    <xf numFmtId="0" fontId="0" fillId="0" borderId="11" xfId="0" applyBorder="1"/>
    <xf numFmtId="0" fontId="0" fillId="0" borderId="0" xfId="0" applyAlignment="1">
      <alignment horizontal="center"/>
    </xf>
    <xf numFmtId="0" fontId="0" fillId="0" borderId="12" xfId="0" applyBorder="1"/>
    <xf numFmtId="0" fontId="14"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6" fillId="0" borderId="0" xfId="0" applyFont="1" applyAlignment="1">
      <alignment horizontal="center" vertical="center" wrapText="1"/>
    </xf>
    <xf numFmtId="0" fontId="15" fillId="0" borderId="1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8" fillId="0" borderId="0" xfId="0" applyFont="1" applyAlignment="1">
      <alignment horizontal="center" vertical="center" wrapText="1"/>
    </xf>
    <xf numFmtId="0" fontId="17" fillId="0" borderId="18" xfId="0" applyFont="1" applyBorder="1" applyAlignment="1">
      <alignment horizontal="center" vertical="center" wrapText="1"/>
    </xf>
    <xf numFmtId="9" fontId="17" fillId="0" borderId="19" xfId="0" applyNumberFormat="1" applyFont="1" applyBorder="1" applyAlignment="1">
      <alignment horizontal="center" vertical="center" wrapText="1"/>
    </xf>
    <xf numFmtId="9" fontId="17" fillId="0" borderId="17" xfId="0" applyNumberFormat="1" applyFont="1" applyBorder="1" applyAlignment="1">
      <alignment horizontal="center" vertical="center" wrapText="1"/>
    </xf>
    <xf numFmtId="0" fontId="19" fillId="0" borderId="20" xfId="0" applyFont="1" applyBorder="1" applyAlignment="1">
      <alignment horizontal="center" vertical="center" wrapText="1"/>
    </xf>
    <xf numFmtId="0" fontId="17" fillId="0" borderId="21" xfId="0" applyFont="1" applyBorder="1" applyAlignment="1">
      <alignment horizontal="center" vertical="center" wrapText="1"/>
    </xf>
    <xf numFmtId="9" fontId="17" fillId="0" borderId="22" xfId="0" applyNumberFormat="1" applyFont="1" applyBorder="1" applyAlignment="1">
      <alignment horizontal="center" vertical="center" wrapText="1"/>
    </xf>
    <xf numFmtId="9" fontId="17" fillId="0" borderId="23" xfId="0" applyNumberFormat="1" applyFont="1" applyBorder="1" applyAlignment="1">
      <alignment horizontal="center" vertical="center" wrapText="1"/>
    </xf>
    <xf numFmtId="9" fontId="18" fillId="0" borderId="0" xfId="0" applyNumberFormat="1" applyFont="1" applyAlignment="1">
      <alignment horizontal="center" vertical="center" wrapText="1"/>
    </xf>
    <xf numFmtId="0" fontId="17" fillId="0" borderId="2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xf numFmtId="0" fontId="20" fillId="0" borderId="28" xfId="0" applyFont="1" applyBorder="1"/>
    <xf numFmtId="0" fontId="0" fillId="0" borderId="0" xfId="0" applyAlignment="1">
      <alignment horizontal="right"/>
    </xf>
    <xf numFmtId="0" fontId="0" fillId="0" borderId="0" xfId="0" applyAlignment="1">
      <alignment horizontal="left"/>
    </xf>
    <xf numFmtId="0" fontId="21" fillId="0" borderId="0" xfId="0" applyFont="1"/>
    <xf numFmtId="0" fontId="22" fillId="0" borderId="0" xfId="0" applyFont="1"/>
    <xf numFmtId="0" fontId="23" fillId="0" borderId="1" xfId="0" applyFont="1" applyBorder="1"/>
    <xf numFmtId="0" fontId="23" fillId="0" borderId="1" xfId="0" applyFont="1" applyBorder="1" applyAlignment="1">
      <alignment horizontal="center"/>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textRotation="90" wrapText="1"/>
    </xf>
    <xf numFmtId="0" fontId="24" fillId="2" borderId="6" xfId="0" applyFont="1" applyFill="1" applyBorder="1" applyAlignment="1">
      <alignment horizontal="center" vertical="center" wrapText="1"/>
    </xf>
    <xf numFmtId="0" fontId="24" fillId="3" borderId="6" xfId="0" applyFont="1" applyFill="1" applyBorder="1" applyAlignment="1">
      <alignment horizontal="center" vertical="center" textRotation="90" wrapText="1"/>
    </xf>
    <xf numFmtId="0" fontId="24" fillId="3" borderId="7"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1" fontId="24" fillId="6" borderId="6" xfId="0" applyNumberFormat="1" applyFont="1" applyFill="1" applyBorder="1" applyAlignment="1">
      <alignment horizontal="center" vertical="center" textRotation="90" wrapText="1"/>
    </xf>
    <xf numFmtId="44" fontId="24" fillId="7" borderId="6" xfId="0" applyNumberFormat="1" applyFont="1" applyFill="1" applyBorder="1" applyAlignment="1">
      <alignment horizontal="center" vertical="center" textRotation="90" wrapText="1"/>
    </xf>
    <xf numFmtId="1" fontId="24" fillId="8" borderId="7" xfId="0" applyNumberFormat="1" applyFont="1" applyFill="1" applyBorder="1" applyAlignment="1">
      <alignment horizontal="center" vertical="center" textRotation="90" wrapText="1"/>
    </xf>
    <xf numFmtId="0" fontId="25" fillId="0" borderId="2" xfId="0" applyFont="1" applyBorder="1" applyAlignment="1">
      <alignment horizontal="center" vertical="center" wrapText="1"/>
    </xf>
    <xf numFmtId="1" fontId="26" fillId="0" borderId="2" xfId="0" applyNumberFormat="1" applyFont="1" applyBorder="1" applyAlignment="1">
      <alignment horizontal="center" vertical="center"/>
    </xf>
    <xf numFmtId="1" fontId="28" fillId="0" borderId="2" xfId="0" applyNumberFormat="1" applyFont="1" applyBorder="1" applyAlignment="1">
      <alignment horizontal="center" vertical="center"/>
    </xf>
    <xf numFmtId="9" fontId="9" fillId="0" borderId="2" xfId="2" applyFont="1" applyFill="1" applyBorder="1" applyAlignment="1">
      <alignment horizontal="center" vertical="center"/>
    </xf>
    <xf numFmtId="0" fontId="29" fillId="0" borderId="0" xfId="0" applyFont="1"/>
    <xf numFmtId="164" fontId="0" fillId="0" borderId="0" xfId="0" applyNumberFormat="1"/>
    <xf numFmtId="0" fontId="30" fillId="0" borderId="2" xfId="0" applyFont="1" applyBorder="1" applyAlignment="1">
      <alignment horizontal="center" vertical="center"/>
    </xf>
    <xf numFmtId="0" fontId="31" fillId="0" borderId="2" xfId="0" applyFont="1" applyBorder="1" applyAlignment="1">
      <alignment horizontal="center" vertical="center"/>
    </xf>
    <xf numFmtId="9" fontId="30" fillId="0" borderId="2" xfId="2" applyFont="1" applyFill="1" applyBorder="1" applyAlignment="1">
      <alignment horizontal="center" vertical="center"/>
    </xf>
    <xf numFmtId="1" fontId="31" fillId="0" borderId="2" xfId="0" applyNumberFormat="1" applyFont="1" applyBorder="1" applyAlignment="1">
      <alignment horizontal="center" vertical="center"/>
    </xf>
    <xf numFmtId="164" fontId="32" fillId="0" borderId="2" xfId="1" applyNumberFormat="1" applyFont="1" applyFill="1" applyBorder="1" applyAlignment="1">
      <alignment horizontal="center" vertical="center"/>
    </xf>
    <xf numFmtId="0" fontId="30" fillId="0" borderId="2" xfId="0" applyFont="1" applyBorder="1" applyAlignment="1">
      <alignment horizontal="center" vertical="center" wrapText="1"/>
    </xf>
    <xf numFmtId="9" fontId="19" fillId="0" borderId="2" xfId="2" applyFont="1" applyFill="1" applyBorder="1" applyAlignment="1">
      <alignment horizontal="center" vertical="center"/>
    </xf>
    <xf numFmtId="9" fontId="25" fillId="0" borderId="2" xfId="2" applyFont="1" applyFill="1" applyBorder="1" applyAlignment="1">
      <alignment horizontal="center" vertical="center"/>
    </xf>
    <xf numFmtId="0" fontId="8" fillId="0" borderId="22" xfId="0" applyFont="1" applyBorder="1" applyAlignment="1">
      <alignment horizontal="center" vertical="center"/>
    </xf>
    <xf numFmtId="0" fontId="25" fillId="0" borderId="22" xfId="0" applyFont="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xf>
    <xf numFmtId="9" fontId="7" fillId="0" borderId="22" xfId="2" applyFont="1" applyFill="1" applyBorder="1" applyAlignment="1">
      <alignment horizontal="center" vertical="center"/>
    </xf>
    <xf numFmtId="1" fontId="8" fillId="0" borderId="22" xfId="0" applyNumberFormat="1" applyFont="1" applyBorder="1" applyAlignment="1">
      <alignment horizontal="center" vertical="center"/>
    </xf>
    <xf numFmtId="164" fontId="6" fillId="0" borderId="22" xfId="1" applyNumberFormat="1" applyFont="1" applyFill="1" applyBorder="1" applyAlignment="1">
      <alignment horizontal="center" vertical="center"/>
    </xf>
    <xf numFmtId="14" fontId="7" fillId="0" borderId="2" xfId="0" applyNumberFormat="1" applyFont="1" applyBorder="1" applyAlignment="1">
      <alignment horizontal="center" vertical="center"/>
    </xf>
    <xf numFmtId="0" fontId="42" fillId="0" borderId="0" xfId="3"/>
    <xf numFmtId="0" fontId="23" fillId="0" borderId="0" xfId="0" applyFont="1"/>
    <xf numFmtId="0" fontId="23" fillId="0" borderId="0" xfId="0" applyFont="1" applyAlignment="1">
      <alignment horizontal="center"/>
    </xf>
    <xf numFmtId="0" fontId="4" fillId="0" borderId="0" xfId="0" applyFont="1" applyAlignment="1">
      <alignment horizontal="center" vertical="center"/>
    </xf>
    <xf numFmtId="0" fontId="0" fillId="0" borderId="0" xfId="0" applyAlignment="1">
      <alignment wrapText="1"/>
    </xf>
    <xf numFmtId="9" fontId="17" fillId="10" borderId="22" xfId="0" applyNumberFormat="1" applyFont="1" applyFill="1" applyBorder="1" applyAlignment="1">
      <alignment horizontal="center" vertical="center" wrapText="1"/>
    </xf>
    <xf numFmtId="9" fontId="17" fillId="10" borderId="23" xfId="0" applyNumberFormat="1" applyFont="1" applyFill="1" applyBorder="1" applyAlignment="1">
      <alignment horizontal="center" vertical="center" wrapText="1"/>
    </xf>
    <xf numFmtId="9" fontId="17" fillId="10" borderId="19" xfId="0" applyNumberFormat="1" applyFont="1" applyFill="1" applyBorder="1" applyAlignment="1">
      <alignment horizontal="center" vertical="center" wrapText="1"/>
    </xf>
    <xf numFmtId="0" fontId="23" fillId="0" borderId="0" xfId="0" applyFont="1" applyAlignment="1">
      <alignment horizontal="left"/>
    </xf>
    <xf numFmtId="0" fontId="7" fillId="0" borderId="0" xfId="0" applyFont="1" applyAlignment="1">
      <alignment horizontal="center" vertical="center" wrapText="1"/>
    </xf>
    <xf numFmtId="0" fontId="0" fillId="0" borderId="2" xfId="0" applyBorder="1" applyAlignment="1">
      <alignment horizontal="center" vertical="center"/>
    </xf>
    <xf numFmtId="9" fontId="17" fillId="10" borderId="29" xfId="0" applyNumberFormat="1" applyFont="1" applyFill="1" applyBorder="1" applyAlignment="1">
      <alignment horizontal="center" vertical="center" wrapText="1"/>
    </xf>
    <xf numFmtId="0" fontId="17" fillId="10" borderId="21" xfId="0" applyFont="1" applyFill="1" applyBorder="1" applyAlignment="1">
      <alignment horizontal="center" vertical="center" wrapText="1"/>
    </xf>
    <xf numFmtId="0" fontId="8" fillId="0" borderId="0" xfId="0" applyFont="1" applyAlignment="1">
      <alignment horizontal="center" vertical="center"/>
    </xf>
    <xf numFmtId="0" fontId="25" fillId="0" borderId="22" xfId="0" applyFont="1" applyBorder="1" applyAlignment="1">
      <alignment horizontal="center" vertical="center"/>
    </xf>
    <xf numFmtId="0" fontId="23" fillId="0" borderId="1" xfId="0" applyFont="1" applyBorder="1" applyAlignment="1">
      <alignment vertical="center"/>
    </xf>
    <xf numFmtId="0" fontId="45" fillId="0" borderId="1" xfId="3" applyFont="1" applyBorder="1" applyAlignment="1">
      <alignment horizontal="center" vertical="center"/>
    </xf>
    <xf numFmtId="0" fontId="42" fillId="0" borderId="0" xfId="3" applyBorder="1" applyAlignment="1">
      <alignment horizontal="center" vertical="center"/>
    </xf>
    <xf numFmtId="0" fontId="17" fillId="0" borderId="32" xfId="0" applyFont="1" applyBorder="1" applyAlignment="1">
      <alignment horizontal="center" vertical="center" wrapText="1"/>
    </xf>
    <xf numFmtId="9" fontId="17" fillId="0" borderId="33" xfId="0" applyNumberFormat="1" applyFont="1" applyBorder="1" applyAlignment="1">
      <alignment horizontal="center" vertical="center" wrapText="1"/>
    </xf>
    <xf numFmtId="9" fontId="17" fillId="0" borderId="34"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xf numFmtId="9" fontId="0" fillId="0" borderId="0" xfId="0" applyNumberFormat="1"/>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6" fillId="0" borderId="22" xfId="0" applyFont="1" applyBorder="1" applyAlignment="1">
      <alignment horizontal="center" vertical="center"/>
    </xf>
    <xf numFmtId="0" fontId="23" fillId="0" borderId="0" xfId="0" applyFont="1" applyAlignment="1">
      <alignment vertical="center"/>
    </xf>
    <xf numFmtId="0" fontId="42" fillId="0" borderId="1" xfId="3" applyBorder="1" applyAlignment="1">
      <alignment horizontal="center" vertical="center"/>
    </xf>
    <xf numFmtId="0" fontId="4" fillId="0" borderId="0" xfId="0" applyFont="1" applyAlignment="1">
      <alignment horizontal="center" vertical="center" wrapText="1"/>
    </xf>
    <xf numFmtId="0" fontId="42" fillId="0" borderId="0" xfId="3" applyAlignment="1">
      <alignment horizontal="center" vertical="center"/>
    </xf>
    <xf numFmtId="0" fontId="39" fillId="0" borderId="2" xfId="0" applyFont="1" applyBorder="1" applyAlignment="1">
      <alignment horizontal="center" vertical="center" wrapText="1"/>
    </xf>
    <xf numFmtId="0" fontId="30" fillId="0" borderId="22" xfId="0" applyFont="1" applyBorder="1" applyAlignment="1">
      <alignment horizontal="center" vertical="center" wrapText="1"/>
    </xf>
    <xf numFmtId="1" fontId="26" fillId="0" borderId="22" xfId="0" applyNumberFormat="1" applyFont="1" applyBorder="1" applyAlignment="1">
      <alignment horizontal="center" vertical="center"/>
    </xf>
    <xf numFmtId="0" fontId="30" fillId="0" borderId="22" xfId="0" applyFont="1" applyBorder="1" applyAlignment="1">
      <alignment horizontal="center" vertical="center"/>
    </xf>
    <xf numFmtId="0" fontId="26" fillId="0" borderId="22" xfId="0" applyFont="1" applyBorder="1" applyAlignment="1">
      <alignment horizontal="center" vertical="center"/>
    </xf>
    <xf numFmtId="9" fontId="39" fillId="0" borderId="2" xfId="2" applyFont="1" applyFill="1" applyBorder="1" applyAlignment="1">
      <alignment horizontal="center" vertical="center"/>
    </xf>
    <xf numFmtId="9" fontId="25" fillId="0" borderId="22" xfId="0" applyNumberFormat="1" applyFont="1" applyBorder="1" applyAlignment="1">
      <alignment horizontal="center" vertical="center"/>
    </xf>
    <xf numFmtId="164" fontId="25" fillId="0" borderId="22" xfId="1" applyNumberFormat="1" applyFont="1" applyFill="1" applyBorder="1" applyAlignment="1">
      <alignment horizontal="center" vertical="center"/>
    </xf>
    <xf numFmtId="1" fontId="31" fillId="0" borderId="22" xfId="0" applyNumberFormat="1" applyFont="1" applyBorder="1" applyAlignment="1">
      <alignment horizontal="center" vertical="center"/>
    </xf>
    <xf numFmtId="0" fontId="48" fillId="0" borderId="1" xfId="0" applyFont="1" applyBorder="1" applyAlignment="1">
      <alignment horizontal="center" vertical="center"/>
    </xf>
    <xf numFmtId="0" fontId="32" fillId="0" borderId="22" xfId="0" applyFont="1" applyBorder="1" applyAlignment="1">
      <alignment horizontal="center" vertical="center"/>
    </xf>
    <xf numFmtId="0" fontId="31" fillId="0" borderId="22" xfId="0" applyFont="1" applyBorder="1" applyAlignment="1">
      <alignment horizontal="center" vertical="center"/>
    </xf>
    <xf numFmtId="9" fontId="39" fillId="0" borderId="22" xfId="2" applyFont="1" applyFill="1" applyBorder="1" applyAlignment="1">
      <alignment horizontal="center" vertical="center"/>
    </xf>
    <xf numFmtId="9" fontId="30" fillId="0" borderId="22" xfId="2" applyFont="1" applyFill="1" applyBorder="1" applyAlignment="1">
      <alignment horizontal="center" vertical="center"/>
    </xf>
    <xf numFmtId="164" fontId="32" fillId="0" borderId="22" xfId="1" applyNumberFormat="1" applyFont="1" applyFill="1" applyBorder="1" applyAlignment="1">
      <alignment horizontal="center" vertical="center"/>
    </xf>
    <xf numFmtId="14" fontId="30" fillId="0" borderId="22" xfId="0" applyNumberFormat="1" applyFont="1" applyBorder="1" applyAlignment="1">
      <alignment horizontal="center" vertical="center"/>
    </xf>
    <xf numFmtId="1" fontId="47" fillId="0" borderId="22" xfId="0" applyNumberFormat="1" applyFont="1" applyBorder="1" applyAlignment="1">
      <alignment horizontal="center" vertical="center"/>
    </xf>
    <xf numFmtId="0" fontId="42" fillId="0" borderId="0" xfId="3" applyAlignment="1">
      <alignment wrapText="1"/>
    </xf>
    <xf numFmtId="1" fontId="1" fillId="0" borderId="9" xfId="0" applyNumberFormat="1" applyFont="1" applyBorder="1" applyAlignment="1">
      <alignment horizontal="center" vertical="center"/>
    </xf>
    <xf numFmtId="1" fontId="31" fillId="0" borderId="29" xfId="0" applyNumberFormat="1" applyFont="1" applyBorder="1" applyAlignment="1">
      <alignment horizontal="center" vertical="center"/>
    </xf>
    <xf numFmtId="0" fontId="5" fillId="9" borderId="8" xfId="0" applyFont="1" applyFill="1" applyBorder="1" applyAlignment="1">
      <alignment horizontal="center" vertical="center" textRotation="90"/>
    </xf>
    <xf numFmtId="0" fontId="23" fillId="0" borderId="1" xfId="0" applyFont="1" applyBorder="1" applyAlignment="1">
      <alignment horizontal="center" vertical="center" wrapText="1"/>
    </xf>
    <xf numFmtId="164" fontId="39" fillId="0" borderId="22" xfId="1" applyNumberFormat="1" applyFont="1" applyFill="1" applyBorder="1" applyAlignment="1">
      <alignment horizontal="center" vertical="center"/>
    </xf>
    <xf numFmtId="9" fontId="32" fillId="0" borderId="22" xfId="2" applyFont="1" applyFill="1" applyBorder="1" applyAlignment="1">
      <alignment horizontal="center" vertical="center"/>
    </xf>
    <xf numFmtId="0" fontId="33" fillId="0" borderId="0" xfId="0" applyFont="1"/>
    <xf numFmtId="0" fontId="39" fillId="0" borderId="22" xfId="0" applyFont="1" applyBorder="1" applyAlignment="1">
      <alignment horizontal="center" vertical="center"/>
    </xf>
    <xf numFmtId="0" fontId="39" fillId="0" borderId="22" xfId="0" applyFont="1" applyBorder="1" applyAlignment="1">
      <alignment horizontal="center" vertical="center" wrapText="1"/>
    </xf>
    <xf numFmtId="0" fontId="39" fillId="0" borderId="22" xfId="0" applyFont="1" applyBorder="1" applyAlignment="1">
      <alignment horizontal="left" vertical="top" wrapText="1"/>
    </xf>
    <xf numFmtId="0" fontId="32" fillId="0" borderId="22" xfId="0" applyFont="1" applyBorder="1" applyAlignment="1">
      <alignment horizontal="center" vertical="center" wrapText="1"/>
    </xf>
    <xf numFmtId="0" fontId="47" fillId="0" borderId="22" xfId="0" applyFont="1" applyBorder="1" applyAlignment="1">
      <alignment horizontal="center" vertical="center"/>
    </xf>
    <xf numFmtId="9" fontId="39" fillId="0" borderId="22" xfId="0" applyNumberFormat="1" applyFont="1" applyBorder="1" applyAlignment="1">
      <alignment horizontal="center" vertical="center"/>
    </xf>
    <xf numFmtId="1" fontId="51" fillId="0" borderId="22" xfId="0" applyNumberFormat="1" applyFont="1" applyBorder="1" applyAlignment="1">
      <alignment horizontal="center" vertical="center"/>
    </xf>
    <xf numFmtId="0" fontId="30" fillId="0" borderId="22" xfId="0" applyFont="1" applyBorder="1" applyAlignment="1">
      <alignment horizontal="left" vertical="top" wrapText="1"/>
    </xf>
    <xf numFmtId="0" fontId="51" fillId="0" borderId="22" xfId="0" applyFont="1" applyBorder="1" applyAlignment="1">
      <alignment horizontal="center" vertical="center"/>
    </xf>
    <xf numFmtId="0" fontId="32" fillId="0" borderId="22" xfId="0" applyFont="1" applyBorder="1" applyAlignment="1">
      <alignment horizontal="left" vertical="top" wrapText="1"/>
    </xf>
    <xf numFmtId="0" fontId="51" fillId="0" borderId="22" xfId="0" applyFont="1" applyBorder="1" applyAlignment="1">
      <alignment horizontal="center" vertical="center" wrapText="1"/>
    </xf>
    <xf numFmtId="9" fontId="39" fillId="0" borderId="22" xfId="0" applyNumberFormat="1" applyFont="1" applyBorder="1" applyAlignment="1">
      <alignment horizontal="center" vertical="center" wrapText="1"/>
    </xf>
    <xf numFmtId="165" fontId="39" fillId="0" borderId="22" xfId="0" applyNumberFormat="1" applyFont="1" applyBorder="1" applyAlignment="1">
      <alignment horizontal="center" vertical="center"/>
    </xf>
    <xf numFmtId="0" fontId="52" fillId="0" borderId="22" xfId="0" applyFont="1" applyBorder="1" applyAlignment="1">
      <alignment horizontal="center" vertical="center" wrapText="1"/>
    </xf>
    <xf numFmtId="0" fontId="32" fillId="0" borderId="2" xfId="0" applyFont="1" applyBorder="1" applyAlignment="1">
      <alignment horizontal="center" vertical="center"/>
    </xf>
    <xf numFmtId="0" fontId="39" fillId="0" borderId="4" xfId="0" applyFont="1" applyBorder="1" applyAlignment="1">
      <alignment horizontal="center" vertical="center" wrapText="1"/>
    </xf>
    <xf numFmtId="0" fontId="39" fillId="0" borderId="2" xfId="0" applyFont="1" applyBorder="1" applyAlignment="1">
      <alignment horizontal="left" vertical="top" wrapText="1"/>
    </xf>
    <xf numFmtId="0" fontId="30" fillId="0" borderId="2" xfId="0" applyFont="1" applyBorder="1" applyAlignment="1">
      <alignment horizontal="left" vertical="top" wrapText="1"/>
    </xf>
    <xf numFmtId="0" fontId="39" fillId="0" borderId="2" xfId="0" applyFont="1" applyBorder="1" applyAlignment="1">
      <alignment horizontal="center" vertical="center"/>
    </xf>
    <xf numFmtId="0" fontId="47" fillId="0" borderId="2" xfId="0" applyFont="1" applyBorder="1" applyAlignment="1">
      <alignment horizontal="center" vertical="center"/>
    </xf>
    <xf numFmtId="9" fontId="19" fillId="0" borderId="22" xfId="2" applyFont="1" applyFill="1" applyBorder="1" applyAlignment="1">
      <alignment horizontal="center" vertical="center"/>
    </xf>
    <xf numFmtId="1" fontId="47" fillId="0" borderId="2" xfId="0" applyNumberFormat="1" applyFont="1" applyBorder="1" applyAlignment="1">
      <alignment horizontal="center" vertical="center"/>
    </xf>
    <xf numFmtId="164" fontId="39" fillId="0" borderId="2" xfId="1" applyNumberFormat="1" applyFont="1" applyFill="1" applyBorder="1" applyAlignment="1">
      <alignment horizontal="center" vertical="center"/>
    </xf>
    <xf numFmtId="1" fontId="47" fillId="0" borderId="9" xfId="0" applyNumberFormat="1" applyFont="1" applyBorder="1" applyAlignment="1">
      <alignment horizontal="center" vertical="center"/>
    </xf>
    <xf numFmtId="0" fontId="39" fillId="0" borderId="22" xfId="0" applyFont="1" applyBorder="1" applyAlignment="1">
      <alignment horizontal="left" vertical="center" wrapText="1"/>
    </xf>
    <xf numFmtId="0" fontId="25" fillId="0" borderId="22" xfId="0" applyFont="1" applyBorder="1" applyAlignment="1">
      <alignment horizontal="left" vertical="center" wrapText="1"/>
    </xf>
    <xf numFmtId="0" fontId="30" fillId="0" borderId="22" xfId="0" applyFont="1" applyBorder="1" applyAlignment="1">
      <alignment horizontal="left" vertical="center" wrapText="1"/>
    </xf>
    <xf numFmtId="9" fontId="39" fillId="0" borderId="2" xfId="0" applyNumberFormat="1" applyFont="1" applyBorder="1" applyAlignment="1">
      <alignment horizontal="center" vertical="center"/>
    </xf>
    <xf numFmtId="0" fontId="43" fillId="0" borderId="0" xfId="3" applyFont="1" applyFill="1" applyBorder="1"/>
    <xf numFmtId="0" fontId="24" fillId="9" borderId="6" xfId="0" applyFont="1" applyFill="1" applyBorder="1" applyAlignment="1">
      <alignment horizontal="center" vertical="center" textRotation="90" wrapText="1"/>
    </xf>
    <xf numFmtId="0" fontId="24" fillId="9" borderId="5" xfId="0" applyFont="1" applyFill="1" applyBorder="1" applyAlignment="1">
      <alignment horizontal="center" vertical="center" wrapText="1"/>
    </xf>
    <xf numFmtId="14" fontId="30" fillId="0" borderId="2" xfId="0" applyNumberFormat="1" applyFont="1" applyBorder="1" applyAlignment="1">
      <alignment horizontal="center" vertical="center"/>
    </xf>
    <xf numFmtId="9" fontId="30" fillId="0" borderId="2" xfId="0" applyNumberFormat="1" applyFont="1" applyBorder="1" applyAlignment="1">
      <alignment horizontal="center" vertical="center"/>
    </xf>
    <xf numFmtId="165" fontId="30" fillId="0" borderId="2" xfId="0" applyNumberFormat="1" applyFont="1" applyBorder="1" applyAlignment="1">
      <alignment horizontal="center" vertical="center"/>
    </xf>
    <xf numFmtId="166" fontId="30" fillId="0" borderId="2" xfId="0" applyNumberFormat="1" applyFont="1" applyBorder="1" applyAlignment="1">
      <alignment horizontal="center" vertical="center"/>
    </xf>
    <xf numFmtId="166" fontId="31" fillId="0" borderId="2" xfId="0" applyNumberFormat="1" applyFont="1" applyBorder="1" applyAlignment="1">
      <alignment horizontal="center" vertical="center"/>
    </xf>
    <xf numFmtId="0" fontId="32" fillId="0" borderId="2" xfId="0" applyFont="1" applyBorder="1" applyAlignment="1">
      <alignment horizontal="center" vertical="center" wrapText="1"/>
    </xf>
    <xf numFmtId="0" fontId="51" fillId="0" borderId="2" xfId="0" applyFont="1" applyBorder="1" applyAlignment="1">
      <alignment horizontal="center" vertical="center"/>
    </xf>
    <xf numFmtId="9" fontId="32" fillId="0" borderId="2" xfId="2" applyFont="1" applyFill="1" applyBorder="1" applyAlignment="1">
      <alignment horizontal="center" vertical="center"/>
    </xf>
    <xf numFmtId="0" fontId="32" fillId="0" borderId="2" xfId="0" applyFont="1" applyBorder="1" applyAlignment="1">
      <alignment horizontal="left" vertical="top" wrapText="1"/>
    </xf>
    <xf numFmtId="0" fontId="53" fillId="0" borderId="2" xfId="0" applyFont="1" applyBorder="1" applyAlignment="1">
      <alignment horizontal="center" vertical="center"/>
    </xf>
    <xf numFmtId="0" fontId="53" fillId="0" borderId="2" xfId="0" applyFont="1" applyBorder="1" applyAlignment="1">
      <alignment horizontal="center" vertical="center" wrapText="1"/>
    </xf>
    <xf numFmtId="14" fontId="53" fillId="0" borderId="2" xfId="0" applyNumberFormat="1" applyFont="1" applyBorder="1" applyAlignment="1">
      <alignment horizontal="center" vertical="center"/>
    </xf>
    <xf numFmtId="0" fontId="54" fillId="0" borderId="2" xfId="0" applyFont="1" applyBorder="1" applyAlignment="1">
      <alignment horizontal="center" vertical="center"/>
    </xf>
    <xf numFmtId="9" fontId="53" fillId="0" borderId="2" xfId="2" applyFont="1" applyFill="1" applyBorder="1" applyAlignment="1">
      <alignment horizontal="center" vertical="center"/>
    </xf>
    <xf numFmtId="1" fontId="54" fillId="0" borderId="2" xfId="0" applyNumberFormat="1" applyFont="1" applyBorder="1" applyAlignment="1">
      <alignment horizontal="center" vertical="center"/>
    </xf>
    <xf numFmtId="164" fontId="55" fillId="0" borderId="2" xfId="1" applyNumberFormat="1" applyFont="1" applyFill="1" applyBorder="1" applyAlignment="1">
      <alignment horizontal="center" vertical="center"/>
    </xf>
    <xf numFmtId="0" fontId="55" fillId="0" borderId="2" xfId="0" applyFont="1" applyBorder="1" applyAlignment="1">
      <alignment horizontal="center" vertical="center"/>
    </xf>
    <xf numFmtId="1" fontId="57" fillId="0" borderId="2" xfId="0" applyNumberFormat="1" applyFont="1" applyBorder="1" applyAlignment="1">
      <alignment horizontal="center" vertical="center"/>
    </xf>
    <xf numFmtId="9" fontId="55" fillId="0" borderId="2" xfId="2" applyFont="1" applyFill="1" applyBorder="1" applyAlignment="1">
      <alignment horizontal="center" vertical="center"/>
    </xf>
    <xf numFmtId="0" fontId="55" fillId="0" borderId="2" xfId="0" applyFont="1" applyBorder="1" applyAlignment="1">
      <alignment horizontal="center" vertical="center" wrapText="1"/>
    </xf>
    <xf numFmtId="0" fontId="59" fillId="0" borderId="2" xfId="0" applyFont="1" applyBorder="1" applyAlignment="1">
      <alignment horizontal="center" vertical="center"/>
    </xf>
    <xf numFmtId="0" fontId="56" fillId="0" borderId="0" xfId="0" applyFont="1"/>
    <xf numFmtId="0" fontId="28" fillId="0" borderId="2" xfId="0" applyFont="1" applyBorder="1" applyAlignment="1">
      <alignment horizontal="center" vertical="center"/>
    </xf>
    <xf numFmtId="0" fontId="30" fillId="0" borderId="29" xfId="0" applyFont="1" applyBorder="1" applyAlignment="1">
      <alignment horizontal="center" vertical="center"/>
    </xf>
    <xf numFmtId="0" fontId="25" fillId="0" borderId="22" xfId="0" applyFont="1" applyBorder="1" applyAlignment="1">
      <alignment horizontal="left" vertical="top" wrapText="1"/>
    </xf>
    <xf numFmtId="9" fontId="25" fillId="0" borderId="22" xfId="2" applyFont="1" applyFill="1" applyBorder="1" applyAlignment="1">
      <alignment horizontal="center" vertical="center"/>
    </xf>
    <xf numFmtId="0" fontId="61" fillId="0" borderId="16" xfId="0" applyFont="1" applyBorder="1" applyAlignment="1">
      <alignment horizontal="center" vertical="center" wrapText="1"/>
    </xf>
    <xf numFmtId="0" fontId="61" fillId="0" borderId="21" xfId="0" applyFont="1" applyBorder="1" applyAlignment="1">
      <alignment horizontal="center" vertical="center" wrapText="1"/>
    </xf>
    <xf numFmtId="164" fontId="55" fillId="0" borderId="0" xfId="1" applyNumberFormat="1" applyFont="1" applyFill="1" applyBorder="1" applyAlignment="1">
      <alignment horizontal="center" vertical="center"/>
    </xf>
    <xf numFmtId="9" fontId="19" fillId="0" borderId="2" xfId="0" applyNumberFormat="1" applyFont="1" applyBorder="1" applyAlignment="1">
      <alignment horizontal="center" vertical="center"/>
    </xf>
    <xf numFmtId="44" fontId="5" fillId="7" borderId="7" xfId="0" applyNumberFormat="1" applyFont="1" applyFill="1" applyBorder="1" applyAlignment="1">
      <alignment horizontal="center" vertical="center" textRotation="90" wrapText="1"/>
    </xf>
    <xf numFmtId="0" fontId="40" fillId="0" borderId="2" xfId="0" applyFont="1" applyBorder="1" applyAlignment="1">
      <alignment horizontal="center" vertical="center" wrapText="1"/>
    </xf>
    <xf numFmtId="164" fontId="6" fillId="0" borderId="0" xfId="1" applyNumberFormat="1" applyFont="1" applyFill="1" applyBorder="1" applyAlignment="1">
      <alignment horizontal="center" vertical="center"/>
    </xf>
    <xf numFmtId="9" fontId="7" fillId="0" borderId="2" xfId="0" applyNumberFormat="1" applyFont="1" applyBorder="1" applyAlignment="1">
      <alignment horizontal="center" vertical="center"/>
    </xf>
    <xf numFmtId="0" fontId="19" fillId="0" borderId="2" xfId="0" applyFont="1" applyBorder="1" applyAlignment="1">
      <alignment horizontal="center" vertical="top" wrapText="1"/>
    </xf>
    <xf numFmtId="0" fontId="15" fillId="0" borderId="1" xfId="0" applyFont="1" applyBorder="1" applyAlignment="1">
      <alignment horizontal="center" vertical="center" wrapText="1"/>
    </xf>
    <xf numFmtId="164" fontId="25" fillId="0" borderId="22" xfId="1" applyNumberFormat="1" applyFont="1" applyBorder="1" applyAlignment="1">
      <alignment horizontal="center" vertical="center"/>
    </xf>
    <xf numFmtId="0" fontId="39" fillId="0" borderId="30" xfId="0" applyFont="1" applyBorder="1" applyAlignment="1">
      <alignment horizontal="center" vertical="center" wrapText="1"/>
    </xf>
    <xf numFmtId="0" fontId="33" fillId="0" borderId="0" xfId="0" applyFont="1" applyAlignment="1">
      <alignment horizontal="center" vertical="center"/>
    </xf>
    <xf numFmtId="164" fontId="44" fillId="0" borderId="0" xfId="0" applyNumberFormat="1" applyFont="1"/>
    <xf numFmtId="1" fontId="51" fillId="0" borderId="29" xfId="0" applyNumberFormat="1" applyFont="1" applyBorder="1" applyAlignment="1">
      <alignment horizontal="center" vertical="center"/>
    </xf>
    <xf numFmtId="0" fontId="35" fillId="0" borderId="0" xfId="0" applyFont="1"/>
    <xf numFmtId="0" fontId="32" fillId="0" borderId="0" xfId="0" applyFont="1"/>
    <xf numFmtId="9" fontId="7" fillId="0" borderId="0" xfId="2" applyFont="1" applyFill="1" applyBorder="1" applyAlignment="1">
      <alignment horizontal="center" vertical="center"/>
    </xf>
    <xf numFmtId="9" fontId="74" fillId="0" borderId="2" xfId="2" applyFont="1" applyFill="1" applyBorder="1" applyAlignment="1">
      <alignment horizontal="center" vertical="center"/>
    </xf>
    <xf numFmtId="164" fontId="76" fillId="0" borderId="2" xfId="1" applyNumberFormat="1" applyFont="1" applyFill="1" applyBorder="1" applyAlignment="1">
      <alignment horizontal="center" vertical="center"/>
    </xf>
    <xf numFmtId="9" fontId="11" fillId="0" borderId="2" xfId="2" applyFont="1" applyFill="1" applyBorder="1" applyAlignment="1">
      <alignment horizontal="center" vertical="center"/>
    </xf>
    <xf numFmtId="164" fontId="72" fillId="0" borderId="2" xfId="1" applyNumberFormat="1" applyFont="1" applyFill="1" applyBorder="1" applyAlignment="1">
      <alignment horizontal="center" vertical="center"/>
    </xf>
    <xf numFmtId="164" fontId="53" fillId="0" borderId="2" xfId="1" applyNumberFormat="1" applyFont="1" applyFill="1" applyBorder="1" applyAlignment="1">
      <alignment horizontal="center" vertical="center"/>
    </xf>
    <xf numFmtId="0" fontId="39" fillId="0" borderId="31"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4" xfId="0" applyFont="1" applyBorder="1" applyAlignment="1">
      <alignment horizontal="center" vertical="center" wrapText="1"/>
    </xf>
    <xf numFmtId="0" fontId="39" fillId="0" borderId="2" xfId="0" applyFont="1" applyBorder="1" applyAlignment="1">
      <alignment horizontal="left" vertical="center" wrapText="1"/>
    </xf>
    <xf numFmtId="0" fontId="39" fillId="0" borderId="4" xfId="0" applyFont="1" applyBorder="1" applyAlignment="1">
      <alignment horizontal="center" vertical="center"/>
    </xf>
    <xf numFmtId="0" fontId="47" fillId="0" borderId="4" xfId="0" applyFont="1" applyBorder="1" applyAlignment="1">
      <alignment horizontal="center" vertical="center"/>
    </xf>
    <xf numFmtId="0" fontId="51" fillId="0" borderId="2" xfId="0" applyFont="1" applyBorder="1" applyAlignment="1">
      <alignment horizontal="center" vertical="center" wrapText="1"/>
    </xf>
    <xf numFmtId="9" fontId="9" fillId="0" borderId="22" xfId="2" applyFont="1" applyFill="1" applyBorder="1" applyAlignment="1">
      <alignment horizontal="center" vertical="center"/>
    </xf>
    <xf numFmtId="1" fontId="51" fillId="0" borderId="2" xfId="0" applyNumberFormat="1" applyFont="1" applyBorder="1" applyAlignment="1">
      <alignment horizontal="center" vertical="center"/>
    </xf>
    <xf numFmtId="164" fontId="9" fillId="0" borderId="22" xfId="1" applyNumberFormat="1" applyFont="1" applyFill="1" applyBorder="1" applyAlignment="1">
      <alignment horizontal="center" vertical="center"/>
    </xf>
    <xf numFmtId="1" fontId="51" fillId="0" borderId="9" xfId="0" applyNumberFormat="1" applyFont="1" applyBorder="1" applyAlignment="1">
      <alignment horizontal="center" vertical="center"/>
    </xf>
    <xf numFmtId="1" fontId="47" fillId="0" borderId="29" xfId="0" applyNumberFormat="1" applyFont="1" applyBorder="1" applyAlignment="1">
      <alignment horizontal="center" vertical="center"/>
    </xf>
    <xf numFmtId="9" fontId="39" fillId="0" borderId="2" xfId="0" applyNumberFormat="1" applyFont="1" applyBorder="1" applyAlignment="1">
      <alignment horizontal="center" vertical="center" wrapText="1"/>
    </xf>
    <xf numFmtId="165" fontId="39" fillId="0" borderId="2" xfId="0" applyNumberFormat="1" applyFont="1" applyBorder="1" applyAlignment="1">
      <alignment horizontal="center" vertical="center"/>
    </xf>
    <xf numFmtId="9" fontId="2" fillId="0" borderId="2" xfId="2" applyFont="1" applyFill="1" applyBorder="1" applyAlignment="1">
      <alignment horizontal="center" vertical="center"/>
    </xf>
    <xf numFmtId="9" fontId="53" fillId="0" borderId="0" xfId="2" applyFont="1" applyFill="1" applyBorder="1" applyAlignment="1">
      <alignment horizontal="center" vertical="center"/>
    </xf>
    <xf numFmtId="0" fontId="53" fillId="0" borderId="22" xfId="0" applyFont="1" applyBorder="1" applyAlignment="1">
      <alignment horizontal="center" vertical="center" wrapText="1"/>
    </xf>
    <xf numFmtId="9" fontId="30" fillId="0" borderId="0" xfId="2" applyFont="1" applyFill="1" applyBorder="1" applyAlignment="1">
      <alignment horizontal="center" vertical="center"/>
    </xf>
    <xf numFmtId="9" fontId="55" fillId="0" borderId="0" xfId="2" applyFont="1" applyFill="1" applyBorder="1" applyAlignment="1">
      <alignment horizontal="center" vertical="center"/>
    </xf>
    <xf numFmtId="164" fontId="32" fillId="0" borderId="0" xfId="1" applyNumberFormat="1" applyFont="1" applyFill="1" applyBorder="1" applyAlignment="1">
      <alignment horizontal="center" vertical="center"/>
    </xf>
    <xf numFmtId="0" fontId="0" fillId="0" borderId="8" xfId="0" applyBorder="1" applyAlignment="1">
      <alignment horizontal="center" vertical="center"/>
    </xf>
    <xf numFmtId="164" fontId="55" fillId="0" borderId="3" xfId="1" applyNumberFormat="1" applyFont="1" applyFill="1" applyBorder="1" applyAlignment="1">
      <alignment horizontal="center" vertical="center"/>
    </xf>
    <xf numFmtId="0" fontId="9"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2" xfId="0" applyFont="1" applyBorder="1" applyAlignment="1">
      <alignment horizontal="center" vertical="center"/>
    </xf>
    <xf numFmtId="0" fontId="7" fillId="0" borderId="22" xfId="0" applyFont="1" applyBorder="1" applyAlignment="1">
      <alignment horizontal="left" vertical="top" wrapText="1"/>
    </xf>
    <xf numFmtId="1" fontId="1" fillId="0" borderId="22" xfId="0" applyNumberFormat="1" applyFont="1" applyBorder="1" applyAlignment="1">
      <alignment horizontal="center" vertical="center"/>
    </xf>
    <xf numFmtId="0" fontId="32" fillId="0" borderId="22" xfId="0" applyFont="1" applyBorder="1" applyAlignment="1">
      <alignment horizontal="center" vertical="top" wrapText="1"/>
    </xf>
    <xf numFmtId="0" fontId="37" fillId="0" borderId="22" xfId="0" applyFont="1" applyBorder="1" applyAlignment="1">
      <alignment horizontal="center" vertical="center" wrapText="1"/>
    </xf>
    <xf numFmtId="9" fontId="32" fillId="0" borderId="22" xfId="0" applyNumberFormat="1" applyFont="1" applyBorder="1" applyAlignment="1">
      <alignment horizontal="center" vertical="center"/>
    </xf>
    <xf numFmtId="16" fontId="32" fillId="0" borderId="22" xfId="0" applyNumberFormat="1" applyFont="1" applyBorder="1" applyAlignment="1">
      <alignment horizontal="center" vertical="center"/>
    </xf>
    <xf numFmtId="0" fontId="32" fillId="0" borderId="22" xfId="0" applyFont="1" applyBorder="1" applyAlignment="1">
      <alignment horizontal="left" vertical="center" wrapText="1"/>
    </xf>
    <xf numFmtId="0" fontId="7" fillId="0" borderId="22" xfId="0" applyFont="1" applyBorder="1" applyAlignment="1">
      <alignment horizontal="left" vertical="center" wrapText="1"/>
    </xf>
    <xf numFmtId="1" fontId="28" fillId="0" borderId="22" xfId="0" applyNumberFormat="1" applyFont="1" applyBorder="1" applyAlignment="1">
      <alignment horizontal="center" vertical="center"/>
    </xf>
    <xf numFmtId="0" fontId="9" fillId="0" borderId="22" xfId="0" applyFont="1" applyBorder="1" applyAlignment="1">
      <alignment horizontal="left" vertical="top" wrapText="1"/>
    </xf>
    <xf numFmtId="0" fontId="12" fillId="0" borderId="22" xfId="0" applyFont="1" applyBorder="1" applyAlignment="1">
      <alignment horizontal="center" vertical="center" wrapText="1"/>
    </xf>
    <xf numFmtId="1" fontId="12" fillId="0" borderId="22" xfId="0" applyNumberFormat="1" applyFont="1" applyBorder="1" applyAlignment="1">
      <alignment horizontal="center" vertical="center"/>
    </xf>
    <xf numFmtId="0" fontId="19" fillId="0" borderId="22" xfId="0" applyFont="1" applyBorder="1" applyAlignment="1">
      <alignment horizontal="center" vertical="center" wrapText="1"/>
    </xf>
    <xf numFmtId="0" fontId="19" fillId="0" borderId="22" xfId="0" applyFont="1" applyBorder="1" applyAlignment="1">
      <alignment horizontal="left" vertical="top" wrapText="1"/>
    </xf>
    <xf numFmtId="0" fontId="19" fillId="0" borderId="22" xfId="0" applyFont="1" applyBorder="1" applyAlignment="1">
      <alignment horizontal="center" vertical="center"/>
    </xf>
    <xf numFmtId="0" fontId="28" fillId="0" borderId="22" xfId="0" applyFont="1" applyBorder="1" applyAlignment="1">
      <alignment horizontal="center" vertical="center"/>
    </xf>
    <xf numFmtId="0" fontId="32" fillId="0" borderId="22" xfId="0" applyFont="1" applyBorder="1" applyAlignment="1">
      <alignment horizontal="left" vertical="center"/>
    </xf>
    <xf numFmtId="0" fontId="36" fillId="0" borderId="0" xfId="0" applyFont="1"/>
    <xf numFmtId="0" fontId="58" fillId="0" borderId="2" xfId="0" applyFont="1" applyBorder="1" applyAlignment="1">
      <alignment horizontal="center" vertical="center" wrapText="1"/>
    </xf>
    <xf numFmtId="0" fontId="58" fillId="0" borderId="2" xfId="0" applyFont="1" applyBorder="1" applyAlignment="1">
      <alignment horizontal="center" vertical="center"/>
    </xf>
    <xf numFmtId="0" fontId="57" fillId="0" borderId="2" xfId="0" applyFont="1" applyBorder="1" applyAlignment="1">
      <alignment horizontal="center" vertical="center"/>
    </xf>
    <xf numFmtId="0" fontId="60" fillId="0" borderId="2" xfId="0" applyFont="1" applyBorder="1" applyAlignment="1">
      <alignment horizontal="center" vertical="center" wrapText="1"/>
    </xf>
    <xf numFmtId="164" fontId="7" fillId="0" borderId="2" xfId="0" applyNumberFormat="1" applyFont="1" applyBorder="1" applyAlignment="1">
      <alignment horizontal="center" vertical="center"/>
    </xf>
    <xf numFmtId="0" fontId="74" fillId="0" borderId="2" xfId="0" applyFont="1" applyBorder="1" applyAlignment="1">
      <alignment horizontal="center" vertical="center" wrapText="1"/>
    </xf>
    <xf numFmtId="0" fontId="74"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2" xfId="0" applyFont="1" applyBorder="1" applyAlignment="1">
      <alignment horizontal="center" vertical="center"/>
    </xf>
    <xf numFmtId="0" fontId="41" fillId="0" borderId="2" xfId="0" applyFont="1" applyBorder="1" applyAlignment="1">
      <alignment horizontal="center" vertical="center" wrapText="1"/>
    </xf>
    <xf numFmtId="0" fontId="41" fillId="0" borderId="2" xfId="0" applyFont="1" applyBorder="1" applyAlignment="1">
      <alignment horizontal="center" vertical="center"/>
    </xf>
    <xf numFmtId="0" fontId="9"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46" fillId="0" borderId="2" xfId="0" applyFont="1" applyBorder="1" applyAlignment="1">
      <alignment horizontal="center" vertical="center" wrapText="1"/>
    </xf>
    <xf numFmtId="0" fontId="53" fillId="0" borderId="22" xfId="0" applyFont="1" applyBorder="1" applyAlignment="1">
      <alignment horizontal="center" vertical="center"/>
    </xf>
    <xf numFmtId="0" fontId="54" fillId="0" borderId="3" xfId="0" applyFont="1" applyBorder="1" applyAlignment="1">
      <alignment horizontal="center" vertical="center"/>
    </xf>
    <xf numFmtId="1" fontId="54" fillId="0" borderId="3" xfId="0" applyNumberFormat="1" applyFont="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horizontal="center" vertical="top" wrapText="1"/>
    </xf>
    <xf numFmtId="0" fontId="69" fillId="0" borderId="2" xfId="0" applyFont="1" applyBorder="1" applyAlignment="1">
      <alignment horizontal="center" wrapText="1"/>
    </xf>
    <xf numFmtId="0" fontId="75" fillId="0" borderId="2" xfId="0" applyFont="1" applyBorder="1" applyAlignment="1">
      <alignment horizontal="center" vertical="center"/>
    </xf>
    <xf numFmtId="1" fontId="75" fillId="0" borderId="2" xfId="0" applyNumberFormat="1" applyFont="1" applyBorder="1" applyAlignment="1">
      <alignment horizontal="center" vertical="center"/>
    </xf>
    <xf numFmtId="0" fontId="34" fillId="0" borderId="2" xfId="0" applyFont="1" applyBorder="1" applyAlignment="1">
      <alignment horizontal="center" vertical="center"/>
    </xf>
    <xf numFmtId="0" fontId="10" fillId="0" borderId="2" xfId="0" applyFont="1" applyBorder="1" applyAlignment="1">
      <alignment horizontal="center" vertical="center" wrapText="1"/>
    </xf>
    <xf numFmtId="0" fontId="73" fillId="0" borderId="0" xfId="0" applyFont="1"/>
    <xf numFmtId="0" fontId="25" fillId="0" borderId="3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left" vertical="top" wrapText="1"/>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6" fillId="0" borderId="4" xfId="0" applyFont="1" applyBorder="1" applyAlignment="1">
      <alignment horizontal="center" vertical="center"/>
    </xf>
    <xf numFmtId="1" fontId="12" fillId="0" borderId="2" xfId="0" applyNumberFormat="1" applyFont="1" applyBorder="1" applyAlignment="1">
      <alignment horizontal="center" vertical="center"/>
    </xf>
    <xf numFmtId="9" fontId="25" fillId="0" borderId="2" xfId="0" applyNumberFormat="1" applyFont="1" applyBorder="1" applyAlignment="1">
      <alignment horizontal="center" vertical="center"/>
    </xf>
    <xf numFmtId="0" fontId="27" fillId="0" borderId="2" xfId="0" applyFont="1" applyBorder="1" applyAlignment="1">
      <alignment horizontal="center" vertical="center" wrapText="1"/>
    </xf>
    <xf numFmtId="0" fontId="7" fillId="0" borderId="30"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left" vertical="top" wrapText="1"/>
    </xf>
    <xf numFmtId="0" fontId="9" fillId="0" borderId="3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left" vertical="top" wrapText="1"/>
    </xf>
    <xf numFmtId="0" fontId="12" fillId="0" borderId="2" xfId="0" applyFont="1" applyBorder="1" applyAlignment="1">
      <alignment horizontal="center" vertical="center" wrapText="1"/>
    </xf>
    <xf numFmtId="0" fontId="9" fillId="0" borderId="31" xfId="0" applyFont="1" applyBorder="1" applyAlignment="1">
      <alignment horizontal="center" vertical="center" wrapText="1"/>
    </xf>
    <xf numFmtId="0" fontId="37" fillId="0" borderId="0" xfId="0" applyFont="1"/>
    <xf numFmtId="0" fontId="26" fillId="0" borderId="2" xfId="0" applyFont="1" applyBorder="1" applyAlignment="1">
      <alignment horizontal="center" vertical="center"/>
    </xf>
    <xf numFmtId="0" fontId="25" fillId="0" borderId="3" xfId="0" applyFont="1" applyBorder="1" applyAlignment="1">
      <alignment horizontal="left" vertical="top" wrapText="1"/>
    </xf>
    <xf numFmtId="0" fontId="6" fillId="0" borderId="30"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left" vertical="top" wrapText="1"/>
    </xf>
    <xf numFmtId="0" fontId="7" fillId="0" borderId="30" xfId="0" applyFont="1" applyBorder="1" applyAlignment="1">
      <alignment horizontal="center" vertical="center" wrapText="1"/>
    </xf>
    <xf numFmtId="0" fontId="7" fillId="0" borderId="4" xfId="0" applyFont="1" applyBorder="1" applyAlignment="1">
      <alignment horizontal="center" vertical="center" wrapText="1"/>
    </xf>
    <xf numFmtId="0" fontId="49" fillId="0" borderId="0" xfId="0" applyFont="1"/>
    <xf numFmtId="0" fontId="16" fillId="0" borderId="0" xfId="0" applyFont="1" applyAlignment="1">
      <alignment horizontal="center" vertical="center"/>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28" fillId="0" borderId="0" xfId="0" applyFont="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9" fontId="7" fillId="0" borderId="0" xfId="0" applyNumberFormat="1" applyFont="1" applyAlignment="1">
      <alignment horizontal="center" vertical="center"/>
    </xf>
    <xf numFmtId="9" fontId="19" fillId="0" borderId="0" xfId="2" applyFont="1" applyFill="1" applyBorder="1" applyAlignment="1">
      <alignment horizontal="center" vertical="center"/>
    </xf>
    <xf numFmtId="9" fontId="7" fillId="0" borderId="3" xfId="2" applyFont="1" applyFill="1" applyBorder="1" applyAlignment="1">
      <alignment horizontal="center" vertical="center"/>
    </xf>
    <xf numFmtId="1" fontId="47" fillId="0" borderId="0" xfId="0" applyNumberFormat="1" applyFont="1" applyAlignment="1">
      <alignment horizontal="center" vertical="center"/>
    </xf>
    <xf numFmtId="164" fontId="6" fillId="0" borderId="3" xfId="1" applyNumberFormat="1" applyFont="1" applyFill="1" applyBorder="1" applyAlignment="1">
      <alignment horizontal="center" vertical="center"/>
    </xf>
    <xf numFmtId="164" fontId="6" fillId="0" borderId="8" xfId="1" applyNumberFormat="1" applyFont="1" applyFill="1" applyBorder="1" applyAlignment="1">
      <alignment horizontal="center" vertical="center"/>
    </xf>
    <xf numFmtId="1" fontId="26" fillId="0" borderId="0" xfId="0" applyNumberFormat="1" applyFont="1" applyAlignment="1">
      <alignment horizontal="center" vertical="center"/>
    </xf>
    <xf numFmtId="1" fontId="1" fillId="0" borderId="3" xfId="0" applyNumberFormat="1" applyFont="1" applyBorder="1" applyAlignment="1">
      <alignment horizontal="center" vertical="center"/>
    </xf>
    <xf numFmtId="1" fontId="1" fillId="0" borderId="8" xfId="0" applyNumberFormat="1" applyFont="1" applyBorder="1" applyAlignment="1">
      <alignment horizontal="center" vertical="center"/>
    </xf>
    <xf numFmtId="0" fontId="56" fillId="0" borderId="0" xfId="0" applyFont="1" applyAlignment="1">
      <alignment horizontal="center" vertical="center"/>
    </xf>
    <xf numFmtId="0" fontId="53" fillId="0" borderId="0" xfId="0" applyFont="1" applyAlignment="1">
      <alignment horizontal="center" vertical="center" wrapText="1"/>
    </xf>
    <xf numFmtId="0" fontId="74" fillId="0" borderId="0" xfId="0" applyFont="1" applyAlignment="1">
      <alignment horizontal="center" vertical="center" wrapText="1"/>
    </xf>
    <xf numFmtId="0" fontId="58" fillId="0" borderId="0" xfId="0" applyFont="1" applyAlignment="1">
      <alignment horizontal="center" vertical="center" wrapText="1"/>
    </xf>
    <xf numFmtId="0" fontId="55" fillId="0" borderId="0" xfId="0" applyFont="1" applyAlignment="1">
      <alignment horizontal="center" vertical="center" wrapText="1"/>
    </xf>
    <xf numFmtId="0" fontId="70" fillId="0" borderId="0" xfId="0" applyFont="1" applyAlignment="1">
      <alignment horizontal="center" vertical="center" wrapText="1"/>
    </xf>
    <xf numFmtId="0" fontId="53" fillId="0" borderId="0" xfId="0" applyFont="1" applyAlignment="1">
      <alignment horizontal="center" vertical="center"/>
    </xf>
    <xf numFmtId="0" fontId="74" fillId="0" borderId="0" xfId="0" applyFont="1" applyAlignment="1">
      <alignment horizontal="center" vertical="center"/>
    </xf>
    <xf numFmtId="0" fontId="70" fillId="0" borderId="0" xfId="0" applyFont="1" applyAlignment="1">
      <alignment horizontal="center" vertical="center"/>
    </xf>
    <xf numFmtId="0" fontId="55" fillId="0" borderId="0" xfId="0" applyFont="1" applyAlignment="1">
      <alignment horizontal="center" vertical="center"/>
    </xf>
    <xf numFmtId="0" fontId="54" fillId="0" borderId="0" xfId="0" applyFont="1" applyAlignment="1">
      <alignment horizontal="center" vertical="center"/>
    </xf>
    <xf numFmtId="0" fontId="19" fillId="0" borderId="0" xfId="0" applyFont="1" applyAlignment="1">
      <alignment horizontal="center" vertical="center" wrapText="1"/>
    </xf>
    <xf numFmtId="9" fontId="58" fillId="0" borderId="0" xfId="2" applyFont="1" applyFill="1" applyBorder="1" applyAlignment="1">
      <alignment horizontal="center" vertical="center"/>
    </xf>
    <xf numFmtId="9" fontId="74" fillId="0" borderId="0" xfId="2" applyFont="1" applyFill="1" applyBorder="1" applyAlignment="1">
      <alignment horizontal="center" vertical="center"/>
    </xf>
    <xf numFmtId="9" fontId="19" fillId="0" borderId="0" xfId="0" applyNumberFormat="1" applyFont="1" applyAlignment="1">
      <alignment horizontal="center" vertical="center"/>
    </xf>
    <xf numFmtId="9" fontId="53" fillId="0" borderId="22" xfId="2" applyFont="1" applyFill="1" applyBorder="1" applyAlignment="1">
      <alignment horizontal="center" vertical="center"/>
    </xf>
    <xf numFmtId="9" fontId="66" fillId="0" borderId="0" xfId="2" applyFont="1" applyFill="1" applyBorder="1" applyAlignment="1">
      <alignment horizontal="center" vertical="center"/>
    </xf>
    <xf numFmtId="9" fontId="70" fillId="0" borderId="0" xfId="2" applyFont="1" applyFill="1" applyBorder="1" applyAlignment="1">
      <alignment horizontal="center" vertical="center"/>
    </xf>
    <xf numFmtId="1" fontId="54" fillId="0" borderId="0" xfId="0" applyNumberFormat="1" applyFont="1" applyAlignment="1">
      <alignment horizontal="center" vertical="center"/>
    </xf>
    <xf numFmtId="1" fontId="57" fillId="0" borderId="0" xfId="0" applyNumberFormat="1" applyFont="1" applyAlignment="1">
      <alignment horizontal="center" vertical="center"/>
    </xf>
    <xf numFmtId="164" fontId="76" fillId="0" borderId="0" xfId="1" applyNumberFormat="1" applyFont="1" applyFill="1" applyBorder="1" applyAlignment="1">
      <alignment horizontal="center" vertical="center"/>
    </xf>
    <xf numFmtId="164" fontId="72" fillId="0" borderId="0" xfId="1" applyNumberFormat="1" applyFont="1" applyFill="1" applyBorder="1" applyAlignment="1">
      <alignment horizontal="center" vertical="center"/>
    </xf>
    <xf numFmtId="164" fontId="65" fillId="0" borderId="0"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 fontId="8" fillId="0" borderId="8" xfId="0" applyNumberFormat="1" applyFont="1" applyBorder="1" applyAlignment="1">
      <alignment horizontal="center" vertical="center"/>
    </xf>
    <xf numFmtId="164" fontId="7" fillId="0" borderId="0" xfId="0" applyNumberFormat="1" applyFont="1" applyAlignment="1">
      <alignment horizontal="center" vertical="center"/>
    </xf>
    <xf numFmtId="9" fontId="7" fillId="0" borderId="8" xfId="2" applyFont="1" applyFill="1" applyBorder="1" applyAlignment="1">
      <alignment horizontal="center" vertical="center"/>
    </xf>
    <xf numFmtId="0" fontId="38" fillId="0" borderId="0" xfId="0" applyFont="1"/>
    <xf numFmtId="0" fontId="47" fillId="0" borderId="29" xfId="0" applyFont="1" applyBorder="1" applyAlignment="1">
      <alignment horizontal="center" vertical="center"/>
    </xf>
    <xf numFmtId="0" fontId="47" fillId="0" borderId="9" xfId="0" applyFont="1" applyBorder="1" applyAlignment="1">
      <alignment horizontal="center" vertical="center"/>
    </xf>
    <xf numFmtId="164" fontId="32" fillId="0" borderId="6" xfId="1" applyNumberFormat="1" applyFont="1" applyFill="1" applyBorder="1" applyAlignment="1">
      <alignment horizontal="center" vertical="center"/>
    </xf>
    <xf numFmtId="1" fontId="51" fillId="0" borderId="6" xfId="0" applyNumberFormat="1" applyFont="1" applyBorder="1" applyAlignment="1">
      <alignment horizontal="center" vertical="center"/>
    </xf>
    <xf numFmtId="1" fontId="8" fillId="0" borderId="3" xfId="0" applyNumberFormat="1" applyFont="1" applyBorder="1" applyAlignment="1">
      <alignment horizontal="center" vertical="center"/>
    </xf>
    <xf numFmtId="0" fontId="0" fillId="0" borderId="3" xfId="0" applyBorder="1" applyAlignment="1">
      <alignment horizontal="center" vertical="center"/>
    </xf>
    <xf numFmtId="0" fontId="67" fillId="0" borderId="8" xfId="0" applyFont="1" applyBorder="1" applyAlignment="1">
      <alignment horizontal="center" vertical="center"/>
    </xf>
    <xf numFmtId="1" fontId="67" fillId="0" borderId="8" xfId="0" applyNumberFormat="1" applyFont="1" applyBorder="1" applyAlignment="1">
      <alignment horizontal="center" vertical="center"/>
    </xf>
    <xf numFmtId="164" fontId="65" fillId="0" borderId="8" xfId="1" applyNumberFormat="1" applyFont="1" applyFill="1" applyBorder="1" applyAlignment="1">
      <alignment horizontal="center" vertical="center"/>
    </xf>
    <xf numFmtId="164" fontId="25" fillId="0" borderId="9" xfId="1" applyNumberFormat="1" applyFont="1" applyFill="1" applyBorder="1" applyAlignment="1">
      <alignment horizontal="center" vertical="center"/>
    </xf>
    <xf numFmtId="164" fontId="6" fillId="0" borderId="9" xfId="1" applyNumberFormat="1" applyFont="1" applyFill="1" applyBorder="1" applyAlignment="1">
      <alignment horizontal="center" vertical="center"/>
    </xf>
    <xf numFmtId="164" fontId="9" fillId="0" borderId="9" xfId="1" applyNumberFormat="1" applyFont="1" applyFill="1" applyBorder="1" applyAlignment="1">
      <alignment horizontal="center" vertical="center"/>
    </xf>
    <xf numFmtId="164" fontId="39" fillId="0" borderId="9" xfId="1" applyNumberFormat="1" applyFont="1" applyFill="1" applyBorder="1" applyAlignment="1">
      <alignment horizontal="center" vertical="center"/>
    </xf>
    <xf numFmtId="164" fontId="6" fillId="0" borderId="29" xfId="1" applyNumberFormat="1" applyFont="1" applyFill="1" applyBorder="1" applyAlignment="1">
      <alignment horizontal="center" vertical="center"/>
    </xf>
    <xf numFmtId="164" fontId="32" fillId="0" borderId="29" xfId="1" applyNumberFormat="1" applyFont="1" applyFill="1" applyBorder="1" applyAlignment="1">
      <alignment horizontal="center" vertical="center"/>
    </xf>
    <xf numFmtId="164" fontId="32" fillId="0" borderId="9" xfId="1" applyNumberFormat="1" applyFont="1" applyFill="1" applyBorder="1" applyAlignment="1">
      <alignment horizontal="center" vertical="center"/>
    </xf>
    <xf numFmtId="0" fontId="63" fillId="0" borderId="0" xfId="0" applyFont="1" applyAlignment="1">
      <alignment horizontal="center" vertical="center"/>
    </xf>
    <xf numFmtId="0" fontId="19" fillId="0" borderId="0" xfId="0" applyFont="1" applyAlignment="1">
      <alignment horizontal="center" vertical="center"/>
    </xf>
    <xf numFmtId="0" fontId="68" fillId="0" borderId="0" xfId="0" applyFont="1" applyAlignment="1">
      <alignment horizontal="center" vertical="center"/>
    </xf>
    <xf numFmtId="0" fontId="29" fillId="0" borderId="0" xfId="0" applyFont="1" applyAlignment="1">
      <alignment horizontal="center" vertical="center"/>
    </xf>
    <xf numFmtId="0" fontId="23" fillId="0" borderId="1" xfId="0" applyFont="1" applyBorder="1" applyAlignment="1">
      <alignment horizontal="left"/>
    </xf>
    <xf numFmtId="0" fontId="5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53" fillId="0" borderId="0" xfId="0" applyFont="1" applyBorder="1" applyAlignment="1">
      <alignment horizontal="center" vertical="center"/>
    </xf>
    <xf numFmtId="0" fontId="7" fillId="0" borderId="0" xfId="0" applyFont="1" applyBorder="1" applyAlignment="1">
      <alignment horizontal="center" vertical="center"/>
    </xf>
    <xf numFmtId="0" fontId="74" fillId="0" borderId="0" xfId="0" applyFont="1" applyBorder="1" applyAlignment="1">
      <alignment horizontal="center" vertical="center"/>
    </xf>
    <xf numFmtId="0" fontId="30" fillId="0" borderId="0" xfId="0" applyFont="1" applyBorder="1" applyAlignment="1">
      <alignment horizontal="center" vertical="center"/>
    </xf>
    <xf numFmtId="0" fontId="8" fillId="0" borderId="0" xfId="0" applyFont="1" applyBorder="1" applyAlignment="1">
      <alignment horizontal="center" vertical="center"/>
    </xf>
    <xf numFmtId="0" fontId="54" fillId="0" borderId="0" xfId="0" applyFont="1" applyBorder="1" applyAlignment="1">
      <alignment horizontal="center" vertical="center"/>
    </xf>
    <xf numFmtId="0" fontId="31" fillId="0" borderId="0" xfId="0" applyFont="1" applyBorder="1" applyAlignment="1">
      <alignment horizontal="center" vertical="center"/>
    </xf>
    <xf numFmtId="9" fontId="7" fillId="0" borderId="0" xfId="0" applyNumberFormat="1" applyFont="1" applyBorder="1" applyAlignment="1">
      <alignment horizontal="center" vertical="center"/>
    </xf>
    <xf numFmtId="1" fontId="28" fillId="0" borderId="0" xfId="0" applyNumberFormat="1" applyFont="1" applyBorder="1" applyAlignment="1">
      <alignment horizontal="center" vertical="center"/>
    </xf>
    <xf numFmtId="1" fontId="57" fillId="0" borderId="0" xfId="0" applyNumberFormat="1" applyFont="1" applyBorder="1" applyAlignment="1">
      <alignment horizontal="center" vertical="center"/>
    </xf>
    <xf numFmtId="1" fontId="31" fillId="0" borderId="0" xfId="0" applyNumberFormat="1" applyFont="1" applyBorder="1" applyAlignment="1">
      <alignment horizontal="center" vertical="center"/>
    </xf>
    <xf numFmtId="1" fontId="54" fillId="0" borderId="0" xfId="0" applyNumberFormat="1" applyFont="1" applyBorder="1" applyAlignment="1">
      <alignment horizontal="center" vertical="center"/>
    </xf>
    <xf numFmtId="0" fontId="66"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66" fillId="0" borderId="0" xfId="0" applyFont="1" applyBorder="1" applyAlignment="1">
      <alignment horizontal="center" vertical="center"/>
    </xf>
    <xf numFmtId="0" fontId="58" fillId="0" borderId="0" xfId="0" applyFont="1" applyBorder="1" applyAlignment="1">
      <alignment horizontal="center" vertical="center"/>
    </xf>
    <xf numFmtId="0" fontId="60"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55" fillId="0" borderId="0" xfId="0" applyFont="1" applyBorder="1" applyAlignment="1">
      <alignment horizontal="center" vertical="center"/>
    </xf>
    <xf numFmtId="0" fontId="77" fillId="0" borderId="0" xfId="0" applyFont="1" applyBorder="1" applyAlignment="1">
      <alignment horizontal="center" vertical="center"/>
    </xf>
    <xf numFmtId="0" fontId="75" fillId="0" borderId="0" xfId="0" applyFont="1" applyBorder="1" applyAlignment="1">
      <alignment horizontal="center" vertical="center"/>
    </xf>
    <xf numFmtId="0" fontId="57" fillId="0" borderId="0" xfId="0" applyFont="1" applyBorder="1" applyAlignment="1">
      <alignment horizontal="center" vertical="center"/>
    </xf>
    <xf numFmtId="0" fontId="71" fillId="0" borderId="0" xfId="0" applyFont="1" applyBorder="1" applyAlignment="1">
      <alignment horizontal="center" vertical="center"/>
    </xf>
    <xf numFmtId="0" fontId="59" fillId="0" borderId="0" xfId="0" applyFont="1" applyBorder="1" applyAlignment="1">
      <alignment horizontal="center" vertical="center"/>
    </xf>
    <xf numFmtId="9" fontId="53" fillId="0" borderId="0" xfId="0" applyNumberFormat="1" applyFont="1" applyBorder="1" applyAlignment="1">
      <alignment horizontal="center" vertical="center"/>
    </xf>
    <xf numFmtId="1" fontId="77" fillId="0" borderId="0" xfId="0" applyNumberFormat="1" applyFont="1" applyBorder="1" applyAlignment="1">
      <alignment horizontal="center" vertical="center"/>
    </xf>
    <xf numFmtId="1" fontId="75" fillId="0" borderId="0" xfId="0" applyNumberFormat="1" applyFont="1" applyBorder="1" applyAlignment="1">
      <alignment horizontal="center" vertical="center"/>
    </xf>
    <xf numFmtId="1" fontId="71" fillId="0" borderId="0" xfId="0" applyNumberFormat="1" applyFont="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22">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ohr, Thomas" id="{C81B4CE4-BD24-4BBB-9303-DF92A0A0ED1F}" userId="TMohr@cityofmadison.com" providerId="PeoplePicker"/>
  <person displayName="Mohr, Thomas" id="{450C6049-5394-4BC0-81FD-27EE6B0B1FC2}" userId="S::tmohr@cityofmadison.com::72cea898-a6f9-4ee2-a4ab-f0cf33ff1879" providerId="AD"/>
  <person displayName="Collins, Lukas M" id="{91D14202-00ED-4751-BE21-9BD5B7389013}" userId="S::lcollins@cityofmadison.com::998fcc65-bed2-4a7e-aeb7-843458714b0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 dT="2024-04-18T13:24:48.37" personId="{91D14202-00ED-4751-BE21-9BD5B7389013}" id="{7B82CBBE-CA4C-4BCC-BE02-E97DA244C476}" done="1">
    <text>@Mohr, Thomas Does this also include sidewalk missing on Toban Dr?</text>
    <mentions>
      <mention mentionpersonId="{C81B4CE4-BD24-4BBB-9303-DF92A0A0ED1F}" mentionId="{B36A2CCE-586C-4529-A8FF-2E1FC7816AFF}" startIndex="0" length="13"/>
    </mentions>
  </threadedComment>
  <threadedComment ref="B30" dT="2024-04-18T13:32:02.26" personId="{450C6049-5394-4BC0-81FD-27EE6B0B1FC2}" id="{1F2276A0-A3CE-439E-93DA-38572EF58193}" parentId="{7B82CBBE-CA4C-4BCC-BE02-E97DA244C476}">
    <text xml:space="preserve">Just doing Blaine Dr for now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safety.fhwa.dot.gov/provencountermeasures/" TargetMode="External"/><Relationship Id="rId2" Type="http://schemas.openxmlformats.org/officeDocument/2006/relationships/hyperlink" Target="https://cityofmadison.maps.arcgis.com/apps/webappviewer/index.html?id=84864ef97aa444b3893cd8a7330eec42" TargetMode="External"/><Relationship Id="rId1" Type="http://schemas.openxmlformats.org/officeDocument/2006/relationships/hyperlink" Target="https://safety.fhwa.dot.gov/provencountermeasures/" TargetMode="External"/><Relationship Id="rId4" Type="http://schemas.openxmlformats.org/officeDocument/2006/relationships/hyperlink" Target="https://www-tlstest.arcgis.com/apps/mapviewer/index.html?webmap=0d8e9bc0d8fd4c8bb411c2e36b121ee9"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ofmadison.com/mpo/documents/print-maps/demographics--equity/Combined_LFPA_2020.pdf" TargetMode="External"/><Relationship Id="rId2" Type="http://schemas.openxmlformats.org/officeDocument/2006/relationships/hyperlink" Target="https://cityofmadison.maps.arcgis.com/apps/webappviewer/index.html?id=84864ef97aa444b3893cd8a7330eec42" TargetMode="External"/><Relationship Id="rId1" Type="http://schemas.openxmlformats.org/officeDocument/2006/relationships/hyperlink" Target="https://cityofmadison.maps.arcgis.com/apps/webappviewer/index.html?id=c8d2b11b3e63429e8be0aefc4dd11813" TargetMode="External"/><Relationship Id="rId5" Type="http://schemas.openxmlformats.org/officeDocument/2006/relationships/printerSettings" Target="../printerSettings/printerSettings1.bin"/><Relationship Id="rId4" Type="http://schemas.openxmlformats.org/officeDocument/2006/relationships/hyperlink" Target="https://cityofmadison.maps.arcgis.com/apps/webappviewer/index.html?id=cb7a2e78477044c19bf6a5eaa1820e38"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1.nyc.gov/html/dot/html/pedestrians/turn-calming.shtm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1.nyc.gov/html/dot/html/pedestrians/turn-calming.shtml"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ofmadison.com/mpo/documents/print-maps/demographics--equity/Combined_LFPA_2020.pdf" TargetMode="External"/><Relationship Id="rId2" Type="http://schemas.openxmlformats.org/officeDocument/2006/relationships/hyperlink" Target="https://cityofmadison.maps.arcgis.com/apps/webappviewer/index.html?id=84864ef97aa444b3893cd8a7330eec42" TargetMode="External"/><Relationship Id="rId1" Type="http://schemas.openxmlformats.org/officeDocument/2006/relationships/hyperlink" Target="https://cityofmadison.maps.arcgis.com/apps/webappviewer/index.html?id=c8d2b11b3e63429e8be0aefc4dd11813" TargetMode="External"/><Relationship Id="rId4" Type="http://schemas.openxmlformats.org/officeDocument/2006/relationships/hyperlink" Target="https://cityofmadison.maps.arcgis.com/apps/webappviewer/index.html?id=cb7a2e78477044c19bf6a5eaa1820e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1588-2879-49E8-B8C0-CF097C4D25B1}">
  <dimension ref="A1:X1000"/>
  <sheetViews>
    <sheetView zoomScale="70" zoomScaleNormal="70" workbookViewId="0">
      <selection activeCell="B16" sqref="B16"/>
    </sheetView>
  </sheetViews>
  <sheetFormatPr defaultRowHeight="15" x14ac:dyDescent="0.25"/>
  <cols>
    <col min="1" max="1" width="9.140625" customWidth="1"/>
    <col min="2" max="2" width="39.140625" customWidth="1"/>
    <col min="3" max="3" width="14.7109375" customWidth="1"/>
    <col min="4" max="4" width="5" customWidth="1"/>
    <col min="5" max="5" width="29.140625" customWidth="1"/>
    <col min="6" max="6" width="13" customWidth="1"/>
    <col min="7" max="7" width="6.28515625" customWidth="1"/>
    <col min="8" max="8" width="36.28515625" customWidth="1"/>
    <col min="9" max="9" width="15.42578125" customWidth="1"/>
    <col min="10" max="10" width="4.28515625" customWidth="1"/>
    <col min="11" max="11" width="34.85546875" customWidth="1"/>
    <col min="12" max="12" width="17.28515625" customWidth="1"/>
    <col min="13" max="13" width="16.140625" customWidth="1"/>
    <col min="14" max="14" width="16.28515625" customWidth="1"/>
    <col min="15" max="15" width="4.5703125" customWidth="1"/>
    <col min="16" max="16" width="38.28515625" customWidth="1"/>
    <col min="17" max="17" width="9.42578125" customWidth="1"/>
    <col min="18" max="18" width="23.28515625" customWidth="1"/>
    <col min="19" max="19" width="12.140625" customWidth="1"/>
    <col min="20" max="20" width="14.7109375" customWidth="1"/>
    <col min="21" max="21" width="16.140625" customWidth="1"/>
    <col min="23" max="23" width="25.85546875" customWidth="1"/>
    <col min="24" max="24" width="25.42578125" customWidth="1"/>
  </cols>
  <sheetData>
    <row r="1" spans="1:24" ht="61.5" customHeight="1" x14ac:dyDescent="0.25">
      <c r="A1" s="27"/>
      <c r="B1" s="28" t="s">
        <v>0</v>
      </c>
      <c r="C1" s="29"/>
      <c r="D1" s="29"/>
      <c r="E1" s="29"/>
      <c r="F1" s="29"/>
      <c r="G1" s="29"/>
      <c r="H1" s="29"/>
      <c r="I1" s="29"/>
      <c r="J1" s="29"/>
      <c r="K1" s="29"/>
      <c r="L1" s="29"/>
      <c r="M1" s="29"/>
      <c r="N1" s="29"/>
      <c r="O1" s="29"/>
      <c r="P1" s="29"/>
      <c r="Q1" s="27"/>
    </row>
    <row r="2" spans="1:24" ht="69.75" x14ac:dyDescent="0.25">
      <c r="B2" s="30" t="s">
        <v>1</v>
      </c>
      <c r="C2" s="31"/>
      <c r="E2" s="30" t="s">
        <v>2</v>
      </c>
      <c r="F2" s="32"/>
      <c r="G2" s="33"/>
      <c r="H2" s="30" t="s">
        <v>3</v>
      </c>
      <c r="I2" s="32"/>
      <c r="K2" s="30" t="s">
        <v>4</v>
      </c>
      <c r="L2" s="34"/>
      <c r="M2" s="34"/>
      <c r="N2" s="32"/>
      <c r="P2" s="35" t="s">
        <v>5</v>
      </c>
      <c r="R2" s="30" t="s">
        <v>4</v>
      </c>
      <c r="S2" s="34"/>
      <c r="T2" s="34"/>
      <c r="U2" s="32"/>
    </row>
    <row r="3" spans="1:24" ht="93.75" x14ac:dyDescent="0.25">
      <c r="B3" s="36" t="s">
        <v>6</v>
      </c>
      <c r="C3" s="37" t="s">
        <v>7</v>
      </c>
      <c r="E3" s="36" t="s">
        <v>6</v>
      </c>
      <c r="F3" s="37" t="s">
        <v>7</v>
      </c>
      <c r="G3" s="38"/>
      <c r="H3" s="36" t="s">
        <v>6</v>
      </c>
      <c r="I3" s="37" t="s">
        <v>7</v>
      </c>
      <c r="J3" s="38"/>
      <c r="K3" s="36" t="s">
        <v>8</v>
      </c>
      <c r="L3" s="37" t="s">
        <v>9</v>
      </c>
      <c r="M3" s="39" t="s">
        <v>10</v>
      </c>
      <c r="N3" s="37" t="s">
        <v>11</v>
      </c>
      <c r="P3" s="40" t="s">
        <v>12</v>
      </c>
      <c r="R3" s="36" t="s">
        <v>8</v>
      </c>
      <c r="S3" s="37" t="s">
        <v>9</v>
      </c>
      <c r="T3" s="39" t="s">
        <v>10</v>
      </c>
      <c r="U3" s="37" t="s">
        <v>11</v>
      </c>
    </row>
    <row r="4" spans="1:24" ht="37.5" customHeight="1" x14ac:dyDescent="0.25">
      <c r="B4" s="41" t="s">
        <v>13</v>
      </c>
      <c r="C4" s="42">
        <v>0</v>
      </c>
      <c r="E4" s="41" t="s">
        <v>14</v>
      </c>
      <c r="F4" s="42">
        <v>0</v>
      </c>
      <c r="G4" s="43"/>
      <c r="H4" s="44" t="s">
        <v>14</v>
      </c>
      <c r="I4" s="42">
        <v>0</v>
      </c>
      <c r="J4" s="43"/>
      <c r="K4" s="41" t="s">
        <v>15</v>
      </c>
      <c r="L4" s="45">
        <v>0.9</v>
      </c>
      <c r="M4" s="45">
        <v>0.1</v>
      </c>
      <c r="N4" s="46">
        <v>0.1</v>
      </c>
      <c r="P4" s="47" t="s">
        <v>16</v>
      </c>
      <c r="R4" s="41" t="s">
        <v>15</v>
      </c>
      <c r="S4" s="104">
        <v>0.75</v>
      </c>
      <c r="T4" s="45">
        <v>0.1</v>
      </c>
      <c r="U4" s="46">
        <v>0.1</v>
      </c>
    </row>
    <row r="5" spans="1:24" ht="60" x14ac:dyDescent="0.25">
      <c r="B5" s="41" t="s">
        <v>17</v>
      </c>
      <c r="C5" s="42">
        <v>1</v>
      </c>
      <c r="E5" s="41" t="s">
        <v>18</v>
      </c>
      <c r="F5" s="42">
        <v>1</v>
      </c>
      <c r="G5" s="43"/>
      <c r="H5" s="44" t="s">
        <v>18</v>
      </c>
      <c r="I5" s="42">
        <v>1</v>
      </c>
      <c r="J5" s="43"/>
      <c r="K5" s="48" t="s">
        <v>19</v>
      </c>
      <c r="L5" s="49" t="s">
        <v>20</v>
      </c>
      <c r="M5" s="49" t="s">
        <v>21</v>
      </c>
      <c r="N5" s="50" t="s">
        <v>22</v>
      </c>
      <c r="P5" s="145" t="s">
        <v>23</v>
      </c>
      <c r="R5" s="48" t="s">
        <v>24</v>
      </c>
      <c r="S5" s="102" t="s">
        <v>25</v>
      </c>
      <c r="T5" s="102">
        <v>0.5</v>
      </c>
      <c r="U5" s="103">
        <v>0.2</v>
      </c>
    </row>
    <row r="6" spans="1:24" ht="78.75" x14ac:dyDescent="0.25">
      <c r="B6" s="41" t="s">
        <v>26</v>
      </c>
      <c r="C6" s="42">
        <v>2</v>
      </c>
      <c r="E6" s="41" t="s">
        <v>27</v>
      </c>
      <c r="F6" s="42">
        <v>3</v>
      </c>
      <c r="G6" s="43"/>
      <c r="H6" s="44" t="s">
        <v>28</v>
      </c>
      <c r="I6" s="42">
        <v>3</v>
      </c>
      <c r="J6" s="43"/>
      <c r="K6" s="48" t="s">
        <v>29</v>
      </c>
      <c r="L6" s="49" t="s">
        <v>30</v>
      </c>
      <c r="M6" s="49" t="s">
        <v>31</v>
      </c>
      <c r="N6" s="50"/>
      <c r="P6" s="51" t="s">
        <v>32</v>
      </c>
      <c r="R6" s="48" t="s">
        <v>33</v>
      </c>
      <c r="S6" s="102" t="s">
        <v>34</v>
      </c>
      <c r="T6" s="102">
        <v>0.5</v>
      </c>
      <c r="U6" s="108">
        <v>0.2</v>
      </c>
      <c r="W6" s="101" t="s">
        <v>35</v>
      </c>
      <c r="X6" s="101" t="s">
        <v>36</v>
      </c>
    </row>
    <row r="7" spans="1:24" ht="94.5" x14ac:dyDescent="0.25">
      <c r="B7" s="41" t="s">
        <v>37</v>
      </c>
      <c r="C7" s="42">
        <v>4</v>
      </c>
      <c r="E7" s="210" t="s">
        <v>38</v>
      </c>
      <c r="F7" s="42">
        <v>6</v>
      </c>
      <c r="G7" s="43"/>
      <c r="H7" s="44" t="s">
        <v>39</v>
      </c>
      <c r="I7" s="42">
        <v>6</v>
      </c>
      <c r="J7" s="43"/>
      <c r="K7" s="48" t="s">
        <v>40</v>
      </c>
      <c r="L7" s="49" t="s">
        <v>41</v>
      </c>
      <c r="M7" s="49"/>
      <c r="N7" s="50" t="s">
        <v>31</v>
      </c>
      <c r="R7" s="48" t="s">
        <v>29</v>
      </c>
      <c r="S7" s="102">
        <v>0.8</v>
      </c>
      <c r="T7" s="49" t="s">
        <v>31</v>
      </c>
      <c r="U7" s="102" t="s">
        <v>31</v>
      </c>
    </row>
    <row r="8" spans="1:24" ht="63" x14ac:dyDescent="0.25">
      <c r="B8" s="41" t="s">
        <v>42</v>
      </c>
      <c r="C8" s="42">
        <v>6</v>
      </c>
      <c r="E8" s="48" t="s">
        <v>43</v>
      </c>
      <c r="F8" s="52">
        <v>6</v>
      </c>
      <c r="G8" s="43"/>
      <c r="H8" s="48" t="s">
        <v>43</v>
      </c>
      <c r="I8" s="52">
        <v>6</v>
      </c>
      <c r="J8" s="43"/>
      <c r="K8" s="48" t="s">
        <v>44</v>
      </c>
      <c r="L8" s="49" t="s">
        <v>45</v>
      </c>
      <c r="M8" s="49"/>
      <c r="N8" s="50" t="s">
        <v>46</v>
      </c>
      <c r="R8" s="211" t="s">
        <v>47</v>
      </c>
      <c r="S8" s="102">
        <v>0.4</v>
      </c>
      <c r="T8" s="49"/>
      <c r="U8" s="103">
        <v>0.6</v>
      </c>
    </row>
    <row r="9" spans="1:24" ht="63" x14ac:dyDescent="0.25">
      <c r="B9" s="41" t="s">
        <v>48</v>
      </c>
      <c r="C9" s="42">
        <v>8</v>
      </c>
      <c r="E9" s="53" t="s">
        <v>49</v>
      </c>
      <c r="F9" s="54">
        <v>9</v>
      </c>
      <c r="G9" s="43"/>
      <c r="H9" s="53" t="s">
        <v>50</v>
      </c>
      <c r="I9" s="54">
        <v>9</v>
      </c>
      <c r="J9" s="43"/>
      <c r="K9" s="48" t="s">
        <v>51</v>
      </c>
      <c r="L9" s="49" t="s">
        <v>52</v>
      </c>
      <c r="M9" s="49"/>
      <c r="N9" s="50" t="s">
        <v>46</v>
      </c>
      <c r="R9" s="211" t="s">
        <v>53</v>
      </c>
      <c r="S9" s="49" t="s">
        <v>45</v>
      </c>
      <c r="T9" s="49"/>
      <c r="U9" s="103">
        <v>0.6</v>
      </c>
      <c r="W9" s="101" t="s">
        <v>54</v>
      </c>
    </row>
    <row r="10" spans="1:24" ht="60" x14ac:dyDescent="0.25">
      <c r="B10" s="55" t="s">
        <v>55</v>
      </c>
      <c r="C10" s="54">
        <v>10</v>
      </c>
      <c r="G10" s="43"/>
      <c r="J10" s="43"/>
      <c r="K10" s="48" t="s">
        <v>56</v>
      </c>
      <c r="L10" s="49" t="s">
        <v>57</v>
      </c>
      <c r="M10" s="49"/>
      <c r="N10" s="50" t="s">
        <v>46</v>
      </c>
      <c r="R10" s="48" t="s">
        <v>51</v>
      </c>
      <c r="S10" s="102" t="s">
        <v>58</v>
      </c>
      <c r="T10" s="49"/>
      <c r="U10" s="103">
        <v>0.8</v>
      </c>
      <c r="W10" s="101" t="s">
        <v>59</v>
      </c>
    </row>
    <row r="11" spans="1:24" ht="31.5" x14ac:dyDescent="0.25">
      <c r="B11" t="s">
        <v>60</v>
      </c>
      <c r="K11" s="48" t="s">
        <v>61</v>
      </c>
      <c r="L11" s="49" t="s">
        <v>62</v>
      </c>
      <c r="M11" s="49"/>
      <c r="N11" s="50" t="s">
        <v>46</v>
      </c>
      <c r="R11" s="48" t="s">
        <v>63</v>
      </c>
      <c r="S11" s="102" t="s">
        <v>64</v>
      </c>
      <c r="T11" s="49"/>
      <c r="U11" s="50" t="s">
        <v>46</v>
      </c>
    </row>
    <row r="12" spans="1:24" ht="15.75" x14ac:dyDescent="0.25">
      <c r="B12" s="97" t="s">
        <v>65</v>
      </c>
      <c r="K12" s="48" t="s">
        <v>66</v>
      </c>
      <c r="L12" s="49">
        <v>0.5</v>
      </c>
      <c r="M12" s="49">
        <v>0.25</v>
      </c>
      <c r="N12" s="50">
        <v>0.25</v>
      </c>
      <c r="R12" s="48" t="s">
        <v>61</v>
      </c>
      <c r="S12" s="102">
        <v>0.2</v>
      </c>
      <c r="T12" s="49"/>
      <c r="U12" s="103">
        <v>0.5</v>
      </c>
    </row>
    <row r="13" spans="1:24" ht="15.75" x14ac:dyDescent="0.25">
      <c r="K13" s="48" t="s">
        <v>67</v>
      </c>
      <c r="L13" s="49">
        <v>0.1</v>
      </c>
      <c r="M13" s="49"/>
      <c r="N13" s="50">
        <v>0.1</v>
      </c>
      <c r="R13" s="48" t="s">
        <v>66</v>
      </c>
      <c r="S13" s="49">
        <v>0.5</v>
      </c>
      <c r="T13" s="49">
        <v>0.25</v>
      </c>
      <c r="U13" s="50">
        <v>0.25</v>
      </c>
    </row>
    <row r="14" spans="1:24" ht="31.5" x14ac:dyDescent="0.25">
      <c r="K14" s="48" t="s">
        <v>68</v>
      </c>
      <c r="L14" s="49" t="s">
        <v>69</v>
      </c>
      <c r="M14" s="49">
        <v>0.1</v>
      </c>
      <c r="N14" s="50"/>
      <c r="R14" s="48" t="s">
        <v>67</v>
      </c>
      <c r="S14" s="102" t="s">
        <v>70</v>
      </c>
      <c r="T14" s="102" t="s">
        <v>70</v>
      </c>
      <c r="U14" s="102" t="s">
        <v>70</v>
      </c>
      <c r="W14" t="s">
        <v>71</v>
      </c>
    </row>
    <row r="15" spans="1:24" ht="31.5" x14ac:dyDescent="0.25">
      <c r="K15" s="48" t="s">
        <v>72</v>
      </c>
      <c r="L15" s="49" t="s">
        <v>73</v>
      </c>
      <c r="M15" s="49"/>
      <c r="N15" s="50"/>
      <c r="R15" s="48" t="s">
        <v>68</v>
      </c>
      <c r="S15" s="102" t="s">
        <v>70</v>
      </c>
      <c r="T15" s="102" t="s">
        <v>70</v>
      </c>
      <c r="U15" s="102" t="s">
        <v>70</v>
      </c>
      <c r="W15" t="s">
        <v>71</v>
      </c>
    </row>
    <row r="16" spans="1:24" ht="31.5" x14ac:dyDescent="0.25">
      <c r="K16" s="48" t="s">
        <v>74</v>
      </c>
      <c r="L16" s="49" t="s">
        <v>75</v>
      </c>
      <c r="M16" s="49" t="s">
        <v>76</v>
      </c>
      <c r="N16" s="50"/>
      <c r="R16" s="48" t="s">
        <v>72</v>
      </c>
      <c r="S16" s="49" t="s">
        <v>73</v>
      </c>
      <c r="T16" s="49"/>
      <c r="U16" s="50"/>
    </row>
    <row r="17" spans="11:21" ht="31.5" x14ac:dyDescent="0.25">
      <c r="K17" s="48" t="s">
        <v>77</v>
      </c>
      <c r="L17" s="49" t="s">
        <v>78</v>
      </c>
      <c r="M17" s="49"/>
      <c r="N17" s="50"/>
      <c r="R17" s="48" t="s">
        <v>74</v>
      </c>
      <c r="S17" s="49" t="s">
        <v>75</v>
      </c>
      <c r="T17" s="49" t="s">
        <v>76</v>
      </c>
      <c r="U17" s="50"/>
    </row>
    <row r="18" spans="11:21" ht="15.75" x14ac:dyDescent="0.25">
      <c r="K18" s="48" t="s">
        <v>79</v>
      </c>
      <c r="L18" s="49" t="s">
        <v>78</v>
      </c>
      <c r="M18" s="49"/>
      <c r="N18" s="50"/>
      <c r="R18" s="48" t="s">
        <v>80</v>
      </c>
      <c r="S18" s="102">
        <v>0.3</v>
      </c>
      <c r="T18" s="102">
        <v>0.15</v>
      </c>
      <c r="U18" s="103">
        <v>0.15</v>
      </c>
    </row>
    <row r="19" spans="11:21" ht="15.75" x14ac:dyDescent="0.25">
      <c r="K19" s="48" t="s">
        <v>81</v>
      </c>
      <c r="L19" s="49" t="s">
        <v>78</v>
      </c>
      <c r="M19" s="49"/>
      <c r="N19" s="50"/>
      <c r="R19" s="48" t="s">
        <v>82</v>
      </c>
      <c r="S19" s="49" t="s">
        <v>83</v>
      </c>
      <c r="T19" s="49"/>
      <c r="U19" s="50"/>
    </row>
    <row r="20" spans="11:21" ht="31.5" x14ac:dyDescent="0.25">
      <c r="K20" s="48" t="s">
        <v>84</v>
      </c>
      <c r="L20" s="49" t="s">
        <v>85</v>
      </c>
      <c r="M20" s="49">
        <v>0.15</v>
      </c>
      <c r="N20" s="50">
        <v>0.15</v>
      </c>
      <c r="R20" s="48" t="s">
        <v>86</v>
      </c>
      <c r="S20" s="49" t="s">
        <v>87</v>
      </c>
      <c r="T20" s="49"/>
      <c r="U20" s="50"/>
    </row>
    <row r="21" spans="11:21" ht="31.5" x14ac:dyDescent="0.25">
      <c r="K21" s="48" t="s">
        <v>82</v>
      </c>
      <c r="L21" s="49" t="s">
        <v>83</v>
      </c>
      <c r="M21" s="49"/>
      <c r="N21" s="50"/>
      <c r="R21" s="48" t="s">
        <v>88</v>
      </c>
      <c r="S21" s="49" t="s">
        <v>89</v>
      </c>
      <c r="T21" s="49"/>
      <c r="U21" s="50"/>
    </row>
    <row r="22" spans="11:21" ht="31.5" x14ac:dyDescent="0.25">
      <c r="K22" s="48" t="s">
        <v>86</v>
      </c>
      <c r="L22" s="49" t="s">
        <v>87</v>
      </c>
      <c r="M22" s="49"/>
      <c r="N22" s="50"/>
      <c r="R22" s="48" t="s">
        <v>91</v>
      </c>
      <c r="S22" s="49" t="s">
        <v>92</v>
      </c>
      <c r="T22" s="49"/>
      <c r="U22" s="50"/>
    </row>
    <row r="23" spans="11:21" ht="31.5" x14ac:dyDescent="0.25">
      <c r="K23" s="48" t="s">
        <v>88</v>
      </c>
      <c r="L23" s="49" t="s">
        <v>89</v>
      </c>
      <c r="M23" s="49"/>
      <c r="N23" s="50"/>
      <c r="R23" s="48" t="s">
        <v>94</v>
      </c>
      <c r="S23" s="49" t="s">
        <v>95</v>
      </c>
      <c r="T23" s="49"/>
      <c r="U23" s="50"/>
    </row>
    <row r="24" spans="11:21" ht="15.75" x14ac:dyDescent="0.25">
      <c r="K24" s="48" t="s">
        <v>91</v>
      </c>
      <c r="L24" s="49" t="s">
        <v>92</v>
      </c>
      <c r="M24" s="49"/>
      <c r="N24" s="50"/>
      <c r="R24" s="48" t="s">
        <v>96</v>
      </c>
      <c r="S24" s="49" t="s">
        <v>97</v>
      </c>
      <c r="T24" s="49"/>
      <c r="U24" s="50"/>
    </row>
    <row r="25" spans="11:21" ht="15.75" x14ac:dyDescent="0.25">
      <c r="K25" s="48" t="s">
        <v>94</v>
      </c>
      <c r="L25" s="49" t="s">
        <v>95</v>
      </c>
      <c r="M25" s="49"/>
      <c r="N25" s="50"/>
      <c r="R25" s="48" t="s">
        <v>98</v>
      </c>
      <c r="S25" s="49">
        <v>0.8</v>
      </c>
      <c r="T25" s="49"/>
      <c r="U25" s="50"/>
    </row>
    <row r="26" spans="11:21" ht="31.5" x14ac:dyDescent="0.25">
      <c r="K26" s="48" t="s">
        <v>96</v>
      </c>
      <c r="L26" s="49" t="s">
        <v>97</v>
      </c>
      <c r="M26" s="49"/>
      <c r="N26" s="50"/>
      <c r="R26" s="48" t="s">
        <v>99</v>
      </c>
      <c r="S26" s="49" t="s">
        <v>100</v>
      </c>
      <c r="T26" s="49"/>
      <c r="U26" s="50"/>
    </row>
    <row r="27" spans="11:21" ht="15.75" customHeight="1" x14ac:dyDescent="0.25">
      <c r="K27" s="48" t="s">
        <v>98</v>
      </c>
      <c r="L27" s="49">
        <v>0.8</v>
      </c>
      <c r="M27" s="49"/>
      <c r="N27" s="50"/>
      <c r="R27" s="48" t="s">
        <v>101</v>
      </c>
      <c r="S27" s="49" t="s">
        <v>102</v>
      </c>
      <c r="T27" s="49"/>
      <c r="U27" s="50"/>
    </row>
    <row r="28" spans="11:21" ht="15.75" customHeight="1" x14ac:dyDescent="0.25">
      <c r="K28" s="48" t="s">
        <v>99</v>
      </c>
      <c r="L28" s="49" t="s">
        <v>100</v>
      </c>
      <c r="M28" s="49"/>
      <c r="N28" s="50"/>
      <c r="R28" s="48" t="s">
        <v>103</v>
      </c>
      <c r="S28" s="49">
        <v>0.9</v>
      </c>
      <c r="T28" s="49"/>
      <c r="U28" s="50"/>
    </row>
    <row r="29" spans="11:21" ht="15.75" customHeight="1" x14ac:dyDescent="0.25">
      <c r="K29" s="48" t="s">
        <v>101</v>
      </c>
      <c r="L29" s="49" t="s">
        <v>102</v>
      </c>
      <c r="M29" s="49"/>
      <c r="N29" s="50"/>
      <c r="R29" s="48" t="s">
        <v>104</v>
      </c>
      <c r="S29" s="49">
        <v>0.5</v>
      </c>
      <c r="T29" s="102">
        <v>0.25</v>
      </c>
      <c r="U29" s="103">
        <v>0.25</v>
      </c>
    </row>
    <row r="30" spans="11:21" ht="31.5" x14ac:dyDescent="0.25">
      <c r="K30" s="48" t="s">
        <v>103</v>
      </c>
      <c r="L30" s="49">
        <v>0.9</v>
      </c>
      <c r="M30" s="49"/>
      <c r="N30" s="50"/>
      <c r="R30" s="109" t="s">
        <v>105</v>
      </c>
      <c r="S30" s="102">
        <v>0.4</v>
      </c>
      <c r="T30" s="49"/>
      <c r="U30" s="50"/>
    </row>
    <row r="31" spans="11:21" ht="15.75" customHeight="1" x14ac:dyDescent="0.25">
      <c r="K31" s="48" t="s">
        <v>104</v>
      </c>
      <c r="L31" s="49">
        <v>0.5</v>
      </c>
      <c r="M31" s="49">
        <v>0.1</v>
      </c>
      <c r="N31" s="50"/>
      <c r="R31" s="109" t="s">
        <v>106</v>
      </c>
      <c r="S31" s="102">
        <v>0.25</v>
      </c>
      <c r="T31" s="49"/>
      <c r="U31" s="50"/>
    </row>
    <row r="32" spans="11:21" ht="15.75" x14ac:dyDescent="0.25">
      <c r="K32" s="48" t="s">
        <v>107</v>
      </c>
      <c r="L32" s="49" t="s">
        <v>108</v>
      </c>
      <c r="M32" s="49"/>
      <c r="N32" s="50"/>
      <c r="R32" s="48" t="s">
        <v>109</v>
      </c>
      <c r="S32" s="49" t="s">
        <v>110</v>
      </c>
      <c r="T32" s="49"/>
      <c r="U32" s="50"/>
    </row>
    <row r="33" spans="11:22" ht="31.5" x14ac:dyDescent="0.25">
      <c r="K33" s="48" t="s">
        <v>109</v>
      </c>
      <c r="L33" s="49" t="s">
        <v>110</v>
      </c>
      <c r="M33" s="49"/>
      <c r="N33" s="50"/>
      <c r="R33" s="48" t="s">
        <v>111</v>
      </c>
      <c r="S33" s="49" t="s">
        <v>112</v>
      </c>
      <c r="T33" s="49"/>
      <c r="U33" s="50"/>
    </row>
    <row r="34" spans="11:22" ht="15.75" customHeight="1" x14ac:dyDescent="0.25">
      <c r="K34" s="48" t="s">
        <v>111</v>
      </c>
      <c r="L34" s="49" t="s">
        <v>112</v>
      </c>
      <c r="M34" s="49"/>
      <c r="N34" s="50"/>
      <c r="R34" s="48" t="s">
        <v>113</v>
      </c>
      <c r="S34" s="49" t="s">
        <v>114</v>
      </c>
      <c r="T34" s="49"/>
      <c r="U34" s="50"/>
    </row>
    <row r="35" spans="11:22" ht="31.5" x14ac:dyDescent="0.25">
      <c r="K35" s="48" t="s">
        <v>113</v>
      </c>
      <c r="L35" s="49" t="s">
        <v>114</v>
      </c>
      <c r="M35" s="49"/>
      <c r="N35" s="50"/>
      <c r="R35" s="48" t="s">
        <v>115</v>
      </c>
      <c r="S35" s="102">
        <v>0.3</v>
      </c>
      <c r="T35" s="102">
        <v>0.1</v>
      </c>
      <c r="U35" s="103">
        <v>0</v>
      </c>
    </row>
    <row r="36" spans="11:22" ht="37.5" customHeight="1" x14ac:dyDescent="0.25">
      <c r="K36" s="48" t="s">
        <v>115</v>
      </c>
      <c r="L36" s="49">
        <v>0.6</v>
      </c>
      <c r="M36" s="49"/>
      <c r="N36" s="50"/>
      <c r="R36" s="48" t="s">
        <v>116</v>
      </c>
      <c r="S36" s="49" t="s">
        <v>117</v>
      </c>
      <c r="T36" s="49"/>
      <c r="U36" s="50"/>
    </row>
    <row r="37" spans="11:22" ht="15.75" customHeight="1" x14ac:dyDescent="0.25">
      <c r="K37" s="48" t="s">
        <v>116</v>
      </c>
      <c r="L37" s="49" t="s">
        <v>117</v>
      </c>
      <c r="M37" s="49"/>
      <c r="N37" s="50"/>
      <c r="R37" t="s">
        <v>118</v>
      </c>
      <c r="S37" s="120">
        <v>0.14000000000000001</v>
      </c>
    </row>
    <row r="38" spans="11:22" ht="15.75" customHeight="1" x14ac:dyDescent="0.25">
      <c r="K38" s="115"/>
      <c r="L38" s="116"/>
      <c r="M38" s="116"/>
      <c r="N38" s="117"/>
      <c r="R38" t="s">
        <v>119</v>
      </c>
      <c r="S38" s="120">
        <v>0.15</v>
      </c>
      <c r="V38" t="s">
        <v>120</v>
      </c>
    </row>
    <row r="39" spans="11:22" ht="15.75" customHeight="1" x14ac:dyDescent="0.25">
      <c r="K39" s="115"/>
      <c r="L39" s="116"/>
      <c r="M39" s="116"/>
      <c r="N39" s="117"/>
      <c r="R39" s="118"/>
      <c r="S39" s="119"/>
      <c r="T39" s="119"/>
      <c r="U39" s="119"/>
    </row>
    <row r="40" spans="11:22" ht="60" x14ac:dyDescent="0.25">
      <c r="K40" s="56" t="s">
        <v>121</v>
      </c>
      <c r="L40" s="57"/>
      <c r="M40" s="57"/>
      <c r="N40" s="58"/>
      <c r="R40" s="56" t="s">
        <v>121</v>
      </c>
      <c r="S40" s="57"/>
      <c r="T40" s="57"/>
      <c r="U40" s="58"/>
    </row>
    <row r="41" spans="11:22" ht="64.5" customHeight="1" x14ac:dyDescent="0.25"/>
    <row r="42" spans="11:22" ht="15.75" customHeight="1" x14ac:dyDescent="0.25"/>
    <row r="43" spans="11:22" ht="15.75" customHeight="1" x14ac:dyDescent="0.25"/>
    <row r="44" spans="11:22" ht="15.75" customHeight="1" x14ac:dyDescent="0.25"/>
    <row r="45" spans="11:22" ht="15.75" customHeight="1" x14ac:dyDescent="0.25"/>
    <row r="46" spans="11:22" ht="15.75" customHeight="1" x14ac:dyDescent="0.25"/>
    <row r="47" spans="11:22" ht="15.75" customHeight="1" x14ac:dyDescent="0.25"/>
    <row r="48" spans="11:22" ht="15.75" customHeight="1" x14ac:dyDescent="0.25"/>
    <row r="49" spans="16:17" ht="15.75" customHeight="1" x14ac:dyDescent="0.25"/>
    <row r="50" spans="16:17" ht="15.75" customHeight="1" x14ac:dyDescent="0.25"/>
    <row r="51" spans="16:17" ht="15.75" customHeight="1" x14ac:dyDescent="0.25"/>
    <row r="52" spans="16:17" ht="15.75" customHeight="1" x14ac:dyDescent="0.25"/>
    <row r="53" spans="16:17" ht="15.75" customHeight="1" x14ac:dyDescent="0.25"/>
    <row r="54" spans="16:17" ht="15.75" customHeight="1" x14ac:dyDescent="0.25">
      <c r="P54" s="59"/>
      <c r="Q54" s="59"/>
    </row>
    <row r="55" spans="16:17" ht="15.75" customHeight="1" x14ac:dyDescent="0.25">
      <c r="P55" s="60"/>
      <c r="Q55" s="59"/>
    </row>
    <row r="56" spans="16:17" ht="15.75" customHeight="1" x14ac:dyDescent="0.25">
      <c r="P56" s="60"/>
      <c r="Q56" s="59"/>
    </row>
    <row r="57" spans="16:17" ht="15.75" customHeight="1" x14ac:dyDescent="0.25">
      <c r="P57" s="60"/>
      <c r="Q57" s="59"/>
    </row>
    <row r="58" spans="16:17" ht="15.75" customHeight="1" x14ac:dyDescent="0.25"/>
    <row r="59" spans="16:17" ht="15.75" customHeight="1" x14ac:dyDescent="0.25"/>
    <row r="60" spans="16:17" ht="15.75" customHeight="1" x14ac:dyDescent="0.25"/>
    <row r="61" spans="16:17" ht="15.75" customHeight="1" x14ac:dyDescent="0.25"/>
    <row r="62" spans="16:17" ht="15.75" customHeight="1" x14ac:dyDescent="0.25"/>
    <row r="63" spans="16:17" ht="15.75" customHeight="1" x14ac:dyDescent="0.25"/>
    <row r="64" spans="16:17"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K40" r:id="rId1" xr:uid="{9D727252-6318-4393-B112-20724190B1FC}"/>
    <hyperlink ref="B12" r:id="rId2" xr:uid="{87368B98-3419-4607-A8E6-45A230A01F27}"/>
    <hyperlink ref="R40" r:id="rId3" xr:uid="{83BB10AB-7FDE-43B2-BA9F-64DE0CFD302A}"/>
    <hyperlink ref="P5" r:id="rId4" xr:uid="{947BBB12-7E44-4862-9458-E147214D15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54"/>
  <sheetViews>
    <sheetView tabSelected="1" zoomScale="70" zoomScaleNormal="70" workbookViewId="0">
      <pane ySplit="3" topLeftCell="A4" activePane="bottomLeft" state="frozen"/>
      <selection activeCell="H1" sqref="H1"/>
      <selection pane="bottomLeft" activeCell="W18" sqref="W18"/>
    </sheetView>
  </sheetViews>
  <sheetFormatPr defaultColWidth="9.140625" defaultRowHeight="15.75" x14ac:dyDescent="0.25"/>
  <cols>
    <col min="1" max="1" width="8.7109375" style="19" customWidth="1"/>
    <col min="2" max="2" width="47.85546875" style="106" customWidth="1"/>
    <col min="3" max="3" width="6.42578125" style="26" customWidth="1"/>
    <col min="4" max="4" width="9.140625" style="26" customWidth="1"/>
    <col min="5" max="5" width="55.7109375" style="106" customWidth="1"/>
    <col min="6" max="6" width="37" style="106" customWidth="1"/>
    <col min="7" max="7" width="9.140625" style="26" customWidth="1"/>
    <col min="8" max="9" width="8.7109375" style="26" customWidth="1"/>
    <col min="10" max="10" width="8.7109375" style="110" customWidth="1"/>
    <col min="11" max="11" width="67.42578125" style="106" customWidth="1"/>
    <col min="12" max="16" width="10.7109375" style="26" customWidth="1"/>
    <col min="17" max="17" width="17.140625" style="26" customWidth="1"/>
    <col min="18" max="18" width="22.85546875" style="26" bestFit="1" customWidth="1"/>
    <col min="19" max="19" width="18.140625" style="26" customWidth="1"/>
    <col min="20" max="20" width="13.5703125" style="26" customWidth="1"/>
    <col min="24" max="24" width="10.28515625" bestFit="1" customWidth="1"/>
  </cols>
  <sheetData>
    <row r="1" spans="1:20" ht="30" customHeight="1" x14ac:dyDescent="0.25">
      <c r="A1" s="91" t="s">
        <v>122</v>
      </c>
      <c r="B1" s="149"/>
      <c r="C1" s="92"/>
      <c r="D1" s="92"/>
      <c r="E1" s="219"/>
      <c r="F1" s="219"/>
      <c r="G1" s="92"/>
      <c r="H1" s="92"/>
      <c r="I1" s="92"/>
      <c r="J1" s="92"/>
      <c r="K1" s="149"/>
      <c r="L1" s="92"/>
      <c r="M1" s="92"/>
      <c r="N1" s="92"/>
      <c r="O1" s="92"/>
      <c r="P1" s="92"/>
      <c r="Q1" s="92"/>
      <c r="R1" s="92"/>
      <c r="S1" s="92"/>
      <c r="T1" s="92"/>
    </row>
    <row r="2" spans="1:20" ht="30" customHeight="1" x14ac:dyDescent="0.25">
      <c r="A2" s="100"/>
      <c r="B2" s="126"/>
      <c r="C2" s="100"/>
      <c r="D2" s="113" t="s">
        <v>123</v>
      </c>
      <c r="E2" s="126"/>
      <c r="F2" s="126"/>
      <c r="G2" s="127" t="s">
        <v>65</v>
      </c>
      <c r="H2" s="100"/>
      <c r="I2" s="114" t="s">
        <v>124</v>
      </c>
      <c r="J2" s="100"/>
      <c r="K2" s="126"/>
      <c r="L2" s="100"/>
      <c r="M2" s="100"/>
      <c r="N2" s="100"/>
      <c r="O2" s="125" t="s">
        <v>125</v>
      </c>
      <c r="P2" s="114"/>
      <c r="Q2" s="100"/>
      <c r="R2" s="100"/>
      <c r="S2" s="100"/>
      <c r="T2" s="100"/>
    </row>
    <row r="3" spans="1:20" ht="69.95" customHeight="1" x14ac:dyDescent="0.25">
      <c r="A3" s="148" t="s">
        <v>126</v>
      </c>
      <c r="B3" s="2" t="s">
        <v>127</v>
      </c>
      <c r="C3" s="3" t="s">
        <v>128</v>
      </c>
      <c r="D3" s="3" t="s">
        <v>131</v>
      </c>
      <c r="E3" s="4" t="s">
        <v>132</v>
      </c>
      <c r="F3" s="4" t="s">
        <v>133</v>
      </c>
      <c r="G3" s="5" t="s">
        <v>137</v>
      </c>
      <c r="H3" s="5" t="s">
        <v>138</v>
      </c>
      <c r="I3" s="6" t="s">
        <v>139</v>
      </c>
      <c r="J3" s="7" t="s">
        <v>140</v>
      </c>
      <c r="K3" s="4" t="s">
        <v>141</v>
      </c>
      <c r="L3" s="8" t="s">
        <v>142</v>
      </c>
      <c r="M3" s="8" t="s">
        <v>143</v>
      </c>
      <c r="N3" s="8" t="s">
        <v>144</v>
      </c>
      <c r="O3" s="8" t="s">
        <v>145</v>
      </c>
      <c r="P3" s="8" t="s">
        <v>146</v>
      </c>
      <c r="Q3" s="9" t="s">
        <v>147</v>
      </c>
      <c r="R3" s="10" t="s">
        <v>148</v>
      </c>
      <c r="S3" s="214" t="s">
        <v>149</v>
      </c>
      <c r="T3" s="11" t="s">
        <v>150</v>
      </c>
    </row>
    <row r="4" spans="1:20" s="205" customFormat="1" ht="33" customHeight="1" x14ac:dyDescent="0.25">
      <c r="A4" s="107">
        <v>1</v>
      </c>
      <c r="B4" s="14" t="s">
        <v>151</v>
      </c>
      <c r="C4" s="14" t="s">
        <v>152</v>
      </c>
      <c r="D4" s="14" t="s">
        <v>153</v>
      </c>
      <c r="E4" s="14" t="s">
        <v>154</v>
      </c>
      <c r="F4" s="14" t="s">
        <v>155</v>
      </c>
      <c r="G4" s="13">
        <v>10</v>
      </c>
      <c r="H4" s="13">
        <v>9</v>
      </c>
      <c r="I4" s="13">
        <v>9</v>
      </c>
      <c r="J4" s="18">
        <f>(G4*2)+H4+I4</f>
        <v>38</v>
      </c>
      <c r="K4" s="14" t="s">
        <v>156</v>
      </c>
      <c r="L4" s="217">
        <v>0.1</v>
      </c>
      <c r="M4" s="217">
        <v>0.1</v>
      </c>
      <c r="N4" s="217">
        <v>0.1</v>
      </c>
      <c r="O4" s="15">
        <v>1</v>
      </c>
      <c r="P4" s="15">
        <v>1.3</v>
      </c>
      <c r="Q4" s="77">
        <f>(((G4*L4*2)+(H4*M4)+(I4*N4))*O4*P4)*100</f>
        <v>493.99999999999994</v>
      </c>
      <c r="R4" s="17">
        <v>2000</v>
      </c>
      <c r="S4" s="17">
        <f>R4*2</f>
        <v>4000</v>
      </c>
      <c r="T4" s="16">
        <f>(Q4/S4)*1000</f>
        <v>123.49999999999999</v>
      </c>
    </row>
    <row r="5" spans="1:20" s="205" customFormat="1" ht="33" customHeight="1" x14ac:dyDescent="0.25">
      <c r="A5" s="107">
        <v>2</v>
      </c>
      <c r="B5" s="14" t="s">
        <v>161</v>
      </c>
      <c r="C5" s="14" t="s">
        <v>152</v>
      </c>
      <c r="D5" s="14" t="s">
        <v>162</v>
      </c>
      <c r="E5" s="14" t="s">
        <v>154</v>
      </c>
      <c r="F5" s="14" t="s">
        <v>155</v>
      </c>
      <c r="G5" s="13">
        <v>10</v>
      </c>
      <c r="H5" s="13">
        <v>9</v>
      </c>
      <c r="I5" s="13">
        <v>9</v>
      </c>
      <c r="J5" s="18">
        <f>(G5*2)+H5+I5</f>
        <v>38</v>
      </c>
      <c r="K5" s="14" t="s">
        <v>163</v>
      </c>
      <c r="L5" s="217">
        <v>0.1</v>
      </c>
      <c r="M5" s="217">
        <v>0.1</v>
      </c>
      <c r="N5" s="217">
        <v>0.1</v>
      </c>
      <c r="O5" s="15">
        <v>1.3</v>
      </c>
      <c r="P5" s="15">
        <v>1.3</v>
      </c>
      <c r="Q5" s="77">
        <f>(((G5*L5*2)+(H5*M5)+(I5*N5))*O5*P5)*100</f>
        <v>642.19999999999993</v>
      </c>
      <c r="R5" s="17">
        <v>4000</v>
      </c>
      <c r="S5" s="17">
        <f>R5*2</f>
        <v>8000</v>
      </c>
      <c r="T5" s="16">
        <f>(Q5/S5)*1000</f>
        <v>80.274999999999991</v>
      </c>
    </row>
    <row r="6" spans="1:20" s="205" customFormat="1" ht="33" customHeight="1" x14ac:dyDescent="0.25">
      <c r="A6" s="107">
        <v>3</v>
      </c>
      <c r="B6" s="14" t="s">
        <v>164</v>
      </c>
      <c r="C6" s="14" t="s">
        <v>165</v>
      </c>
      <c r="D6" s="14">
        <v>13</v>
      </c>
      <c r="E6" s="14" t="s">
        <v>154</v>
      </c>
      <c r="F6" s="14" t="s">
        <v>155</v>
      </c>
      <c r="G6" s="13">
        <v>6</v>
      </c>
      <c r="H6" s="13">
        <v>6</v>
      </c>
      <c r="I6" s="13">
        <v>9</v>
      </c>
      <c r="J6" s="18">
        <f>(G6*2)+H6+I6</f>
        <v>27</v>
      </c>
      <c r="K6" s="14" t="s">
        <v>156</v>
      </c>
      <c r="L6" s="217">
        <v>0.1</v>
      </c>
      <c r="M6" s="217">
        <v>0.1</v>
      </c>
      <c r="N6" s="217">
        <v>0.1</v>
      </c>
      <c r="O6" s="15">
        <v>1.1499999999999999</v>
      </c>
      <c r="P6" s="15">
        <v>1</v>
      </c>
      <c r="Q6" s="77">
        <f>(((G6*L6*2)+(H6*M6)+(I6*N6))*O6*P6)*100</f>
        <v>310.5</v>
      </c>
      <c r="R6" s="17">
        <v>2000</v>
      </c>
      <c r="S6" s="17">
        <f>R6*2</f>
        <v>4000</v>
      </c>
      <c r="T6" s="16">
        <f>(Q6/S6)*1000</f>
        <v>77.625</v>
      </c>
    </row>
    <row r="7" spans="1:20" s="205" customFormat="1" ht="33" customHeight="1" x14ac:dyDescent="0.25">
      <c r="A7" s="107">
        <v>4</v>
      </c>
      <c r="B7" s="14" t="s">
        <v>166</v>
      </c>
      <c r="C7" s="13" t="s">
        <v>165</v>
      </c>
      <c r="D7" s="13">
        <v>14</v>
      </c>
      <c r="E7" s="14" t="s">
        <v>167</v>
      </c>
      <c r="F7" s="14" t="s">
        <v>155</v>
      </c>
      <c r="G7" s="13">
        <v>10</v>
      </c>
      <c r="H7" s="13">
        <v>1</v>
      </c>
      <c r="I7" s="13">
        <v>1</v>
      </c>
      <c r="J7" s="18">
        <f>(G7*2)+H7+I7</f>
        <v>22</v>
      </c>
      <c r="K7" s="14" t="s">
        <v>168</v>
      </c>
      <c r="L7" s="15">
        <v>0.25</v>
      </c>
      <c r="M7" s="15">
        <v>0.1</v>
      </c>
      <c r="N7" s="15">
        <v>0.1</v>
      </c>
      <c r="O7" s="15">
        <v>1.3</v>
      </c>
      <c r="P7" s="15">
        <v>1</v>
      </c>
      <c r="Q7" s="77">
        <f>(((G7*L7*2)+(H7*M7)+(I7*N7))*O7*P7)*100</f>
        <v>675.99999999999989</v>
      </c>
      <c r="R7" s="17">
        <v>10000</v>
      </c>
      <c r="S7" s="17">
        <v>10000</v>
      </c>
      <c r="T7" s="16">
        <f>(Q7/S7)*1000</f>
        <v>67.599999999999994</v>
      </c>
    </row>
    <row r="8" spans="1:20" s="205" customFormat="1" ht="33" customHeight="1" x14ac:dyDescent="0.25">
      <c r="A8" s="107">
        <v>5</v>
      </c>
      <c r="B8" s="14" t="s">
        <v>169</v>
      </c>
      <c r="C8" s="14" t="s">
        <v>152</v>
      </c>
      <c r="D8" s="14" t="s">
        <v>170</v>
      </c>
      <c r="E8" s="14" t="s">
        <v>154</v>
      </c>
      <c r="F8" s="14" t="s">
        <v>155</v>
      </c>
      <c r="G8" s="13">
        <v>2</v>
      </c>
      <c r="H8" s="13">
        <v>6</v>
      </c>
      <c r="I8" s="13">
        <v>9</v>
      </c>
      <c r="J8" s="18">
        <f>(G8*2)+H8+I8</f>
        <v>19</v>
      </c>
      <c r="K8" s="14" t="s">
        <v>156</v>
      </c>
      <c r="L8" s="217">
        <v>0.1</v>
      </c>
      <c r="M8" s="217">
        <v>0.1</v>
      </c>
      <c r="N8" s="217">
        <v>0.1</v>
      </c>
      <c r="O8" s="15">
        <v>1</v>
      </c>
      <c r="P8" s="15">
        <v>1.3</v>
      </c>
      <c r="Q8" s="77">
        <f>(((G8*L8*2)+(H8*M8)+(I8*N8))*O8*P8)*100</f>
        <v>246.99999999999997</v>
      </c>
      <c r="R8" s="17">
        <v>2000</v>
      </c>
      <c r="S8" s="17">
        <f>R8*2</f>
        <v>4000</v>
      </c>
      <c r="T8" s="16">
        <f>(Q8/S8)*1000</f>
        <v>61.749999999999993</v>
      </c>
    </row>
    <row r="9" spans="1:20" s="205" customFormat="1" ht="33" customHeight="1" x14ac:dyDescent="0.25">
      <c r="A9" s="107">
        <v>6</v>
      </c>
      <c r="B9" s="14" t="s">
        <v>176</v>
      </c>
      <c r="C9" s="14" t="s">
        <v>165</v>
      </c>
      <c r="D9" s="14">
        <v>12</v>
      </c>
      <c r="E9" s="14" t="s">
        <v>154</v>
      </c>
      <c r="F9" s="14" t="s">
        <v>155</v>
      </c>
      <c r="G9" s="13">
        <v>4</v>
      </c>
      <c r="H9" s="13">
        <v>9</v>
      </c>
      <c r="I9" s="13">
        <v>1</v>
      </c>
      <c r="J9" s="18">
        <f>(G9*2)+H9+I9</f>
        <v>18</v>
      </c>
      <c r="K9" s="14" t="s">
        <v>156</v>
      </c>
      <c r="L9" s="217">
        <v>0.1</v>
      </c>
      <c r="M9" s="217">
        <v>0.1</v>
      </c>
      <c r="N9" s="217">
        <v>0.1</v>
      </c>
      <c r="O9" s="15">
        <v>1.3</v>
      </c>
      <c r="P9" s="15">
        <v>1</v>
      </c>
      <c r="Q9" s="77">
        <f>(((G9*L9*2)+(H9*M9)+(I9*N9))*O9*P9)*100</f>
        <v>234.00000000000003</v>
      </c>
      <c r="R9" s="17">
        <v>2000</v>
      </c>
      <c r="S9" s="17">
        <f>R9*2</f>
        <v>4000</v>
      </c>
      <c r="T9" s="16">
        <f>(Q9/S9)*1000</f>
        <v>58.500000000000007</v>
      </c>
    </row>
    <row r="10" spans="1:20" s="205" customFormat="1" ht="33" customHeight="1" x14ac:dyDescent="0.25">
      <c r="A10" s="107">
        <v>7</v>
      </c>
      <c r="B10" s="14" t="s">
        <v>177</v>
      </c>
      <c r="C10" s="14" t="s">
        <v>152</v>
      </c>
      <c r="D10" s="14" t="s">
        <v>162</v>
      </c>
      <c r="E10" s="14" t="s">
        <v>154</v>
      </c>
      <c r="F10" s="14" t="s">
        <v>155</v>
      </c>
      <c r="G10" s="13">
        <v>6</v>
      </c>
      <c r="H10" s="13">
        <v>6</v>
      </c>
      <c r="I10" s="13">
        <v>9</v>
      </c>
      <c r="J10" s="18">
        <f>(G10*2)+H10+I10</f>
        <v>27</v>
      </c>
      <c r="K10" s="14" t="s">
        <v>156</v>
      </c>
      <c r="L10" s="217">
        <v>0.1</v>
      </c>
      <c r="M10" s="217">
        <v>0.1</v>
      </c>
      <c r="N10" s="217">
        <v>0.1</v>
      </c>
      <c r="O10" s="15">
        <v>1.3</v>
      </c>
      <c r="P10" s="15">
        <v>1.3</v>
      </c>
      <c r="Q10" s="77">
        <f>(((G10*L10*2)+(H10*M10)+(I10*N10))*O10*P10)*100</f>
        <v>456.30000000000007</v>
      </c>
      <c r="R10" s="17">
        <v>4000</v>
      </c>
      <c r="S10" s="17">
        <f>R10*2</f>
        <v>8000</v>
      </c>
      <c r="T10" s="16">
        <f>(Q10/S10)*1000</f>
        <v>57.037500000000009</v>
      </c>
    </row>
    <row r="11" spans="1:20" s="205" customFormat="1" ht="33" customHeight="1" x14ac:dyDescent="0.25">
      <c r="A11" s="107">
        <v>8</v>
      </c>
      <c r="B11" s="14" t="s">
        <v>186</v>
      </c>
      <c r="C11" s="14" t="s">
        <v>165</v>
      </c>
      <c r="D11" s="14">
        <v>11</v>
      </c>
      <c r="E11" s="14" t="s">
        <v>154</v>
      </c>
      <c r="F11" s="14" t="s">
        <v>155</v>
      </c>
      <c r="G11" s="13">
        <v>2</v>
      </c>
      <c r="H11" s="13">
        <v>6</v>
      </c>
      <c r="I11" s="13">
        <v>9</v>
      </c>
      <c r="J11" s="18">
        <f>(G11*2)+H11+I11</f>
        <v>19</v>
      </c>
      <c r="K11" s="14" t="s">
        <v>156</v>
      </c>
      <c r="L11" s="217">
        <v>0.1</v>
      </c>
      <c r="M11" s="217">
        <v>0.1</v>
      </c>
      <c r="N11" s="217">
        <v>0.1</v>
      </c>
      <c r="O11" s="15">
        <v>1</v>
      </c>
      <c r="P11" s="15">
        <v>1</v>
      </c>
      <c r="Q11" s="77">
        <f>(((G11*L11*2)+(H11*M11)+(I11*N11))*O11*P11)*100</f>
        <v>190</v>
      </c>
      <c r="R11" s="17">
        <v>2000</v>
      </c>
      <c r="S11" s="17">
        <f>R11*2</f>
        <v>4000</v>
      </c>
      <c r="T11" s="16">
        <f>(Q11/S11)*1000</f>
        <v>47.5</v>
      </c>
    </row>
    <row r="12" spans="1:20" s="205" customFormat="1" ht="33" customHeight="1" x14ac:dyDescent="0.25">
      <c r="A12" s="107">
        <v>9</v>
      </c>
      <c r="B12" s="14" t="s">
        <v>241</v>
      </c>
      <c r="C12" s="13" t="s">
        <v>165</v>
      </c>
      <c r="D12" s="13">
        <v>3</v>
      </c>
      <c r="E12" s="14" t="s">
        <v>242</v>
      </c>
      <c r="F12" s="14" t="s">
        <v>155</v>
      </c>
      <c r="G12" s="13">
        <v>4</v>
      </c>
      <c r="H12" s="13">
        <v>3</v>
      </c>
      <c r="I12" s="13">
        <v>1</v>
      </c>
      <c r="J12" s="18">
        <f>(G12*2)+H12+I12</f>
        <v>12</v>
      </c>
      <c r="K12" s="14" t="s">
        <v>243</v>
      </c>
      <c r="L12" s="217">
        <v>0.75</v>
      </c>
      <c r="M12" s="217">
        <v>0.1</v>
      </c>
      <c r="N12" s="217">
        <v>0.1</v>
      </c>
      <c r="O12" s="15">
        <v>1</v>
      </c>
      <c r="P12" s="15">
        <v>1</v>
      </c>
      <c r="Q12" s="77">
        <f>(((G12*L12*2)+(H12*M12)+(I12*N12))*O12*P12)*100</f>
        <v>640</v>
      </c>
      <c r="R12" s="17">
        <v>20000</v>
      </c>
      <c r="S12" s="280">
        <f>R12</f>
        <v>20000</v>
      </c>
      <c r="T12" s="16">
        <f>(Q12/S12)*1000</f>
        <v>32</v>
      </c>
    </row>
    <row r="13" spans="1:20" ht="33" customHeight="1" x14ac:dyDescent="0.25">
      <c r="A13" s="107">
        <v>10</v>
      </c>
      <c r="B13" s="14" t="s">
        <v>275</v>
      </c>
      <c r="C13" s="13" t="s">
        <v>152</v>
      </c>
      <c r="D13" s="13">
        <v>3</v>
      </c>
      <c r="E13" s="14" t="s">
        <v>276</v>
      </c>
      <c r="F13" s="14" t="s">
        <v>155</v>
      </c>
      <c r="G13" s="13">
        <v>0</v>
      </c>
      <c r="H13" s="13">
        <v>6</v>
      </c>
      <c r="I13" s="13">
        <v>1</v>
      </c>
      <c r="J13" s="18">
        <f>(G13*2)+H13+I13</f>
        <v>7</v>
      </c>
      <c r="K13" s="14" t="s">
        <v>277</v>
      </c>
      <c r="L13" s="15">
        <v>0.15</v>
      </c>
      <c r="M13" s="15">
        <v>0.25</v>
      </c>
      <c r="N13" s="15">
        <v>0.1</v>
      </c>
      <c r="O13" s="15">
        <v>1.3</v>
      </c>
      <c r="P13" s="15">
        <v>1.3</v>
      </c>
      <c r="Q13" s="16">
        <f>(((G13*L13*2)+(H13*M13)+(I13*N13))*O13*P13)*100</f>
        <v>270.40000000000003</v>
      </c>
      <c r="R13" s="17">
        <v>5000</v>
      </c>
      <c r="S13" s="280">
        <f>R13*2</f>
        <v>10000</v>
      </c>
      <c r="T13" s="16">
        <f>(Q13/S13)*1000</f>
        <v>27.040000000000006</v>
      </c>
    </row>
    <row r="14" spans="1:20" ht="33" customHeight="1" x14ac:dyDescent="0.25">
      <c r="A14" s="107">
        <v>11</v>
      </c>
      <c r="B14" s="14" t="s">
        <v>288</v>
      </c>
      <c r="C14" s="14" t="s">
        <v>165</v>
      </c>
      <c r="D14" s="14" t="s">
        <v>289</v>
      </c>
      <c r="E14" s="14" t="s">
        <v>290</v>
      </c>
      <c r="F14" s="14" t="s">
        <v>155</v>
      </c>
      <c r="G14" s="13">
        <v>4</v>
      </c>
      <c r="H14" s="13">
        <v>9</v>
      </c>
      <c r="I14" s="13">
        <v>1</v>
      </c>
      <c r="J14" s="18">
        <f>(G14*2)+H14+I14</f>
        <v>18</v>
      </c>
      <c r="K14" s="14" t="s">
        <v>156</v>
      </c>
      <c r="L14" s="217">
        <v>0.1</v>
      </c>
      <c r="M14" s="217">
        <v>0.1</v>
      </c>
      <c r="N14" s="217">
        <v>0.1</v>
      </c>
      <c r="O14" s="15">
        <v>1.1499999999999999</v>
      </c>
      <c r="P14" s="15">
        <v>1</v>
      </c>
      <c r="Q14" s="77">
        <f>(((G14*L14*2)+(H14*M14)+(I14*N14))*O14*P14)*100</f>
        <v>207.00000000000003</v>
      </c>
      <c r="R14" s="17">
        <v>4000</v>
      </c>
      <c r="S14" s="17">
        <f>R14*2</f>
        <v>8000</v>
      </c>
      <c r="T14" s="16">
        <f>(Q14/S14)*1000</f>
        <v>25.875000000000004</v>
      </c>
    </row>
    <row r="15" spans="1:20" ht="33" customHeight="1" x14ac:dyDescent="0.25">
      <c r="A15" s="107">
        <v>12</v>
      </c>
      <c r="B15" s="14" t="s">
        <v>298</v>
      </c>
      <c r="C15" s="13" t="s">
        <v>152</v>
      </c>
      <c r="D15" s="13">
        <v>12</v>
      </c>
      <c r="E15" s="14" t="s">
        <v>299</v>
      </c>
      <c r="F15" s="14" t="s">
        <v>155</v>
      </c>
      <c r="G15" s="13">
        <v>2</v>
      </c>
      <c r="H15" s="13">
        <v>6</v>
      </c>
      <c r="I15" s="13">
        <v>9</v>
      </c>
      <c r="J15" s="18">
        <f>(G15*2)+H15+I15</f>
        <v>19</v>
      </c>
      <c r="K15" s="14" t="s">
        <v>185</v>
      </c>
      <c r="L15" s="247">
        <v>0.25</v>
      </c>
      <c r="M15" s="247">
        <v>0.5</v>
      </c>
      <c r="N15" s="247">
        <v>0.2</v>
      </c>
      <c r="O15" s="15">
        <v>1</v>
      </c>
      <c r="P15" s="15">
        <v>1.3</v>
      </c>
      <c r="Q15" s="16">
        <f>(((G15*L15*2)+(H15*M15)+(I15*N15))*O15*P15)*100</f>
        <v>754</v>
      </c>
      <c r="R15" s="17">
        <v>15000</v>
      </c>
      <c r="S15" s="17">
        <f>R15*2</f>
        <v>30000</v>
      </c>
      <c r="T15" s="16">
        <f>(Q15/S15)*1000</f>
        <v>25.133333333333333</v>
      </c>
    </row>
    <row r="16" spans="1:20" ht="33" customHeight="1" x14ac:dyDescent="0.25">
      <c r="A16" s="107">
        <v>13</v>
      </c>
      <c r="B16" s="14" t="s">
        <v>300</v>
      </c>
      <c r="C16" s="13" t="s">
        <v>165</v>
      </c>
      <c r="D16" s="13">
        <v>14</v>
      </c>
      <c r="E16" s="14" t="s">
        <v>301</v>
      </c>
      <c r="F16" s="14" t="s">
        <v>155</v>
      </c>
      <c r="G16" s="13">
        <v>2</v>
      </c>
      <c r="H16" s="13">
        <v>6</v>
      </c>
      <c r="I16" s="13">
        <v>9</v>
      </c>
      <c r="J16" s="206">
        <f>(G16*2)+H16+I16</f>
        <v>19</v>
      </c>
      <c r="K16" s="14" t="s">
        <v>185</v>
      </c>
      <c r="L16" s="15">
        <v>0.25</v>
      </c>
      <c r="M16" s="15">
        <v>0.5</v>
      </c>
      <c r="N16" s="15">
        <v>0.2</v>
      </c>
      <c r="O16" s="15">
        <v>1.3</v>
      </c>
      <c r="P16" s="15">
        <v>1</v>
      </c>
      <c r="Q16" s="77">
        <f>(((G16*L16*2)+(H16*M16)+(I16*N16))*O16*P16)*100</f>
        <v>754</v>
      </c>
      <c r="R16" s="17">
        <v>15000</v>
      </c>
      <c r="S16" s="280">
        <f>R16*2</f>
        <v>30000</v>
      </c>
      <c r="T16" s="16">
        <f>(Q16/S16)*1000</f>
        <v>25.133333333333333</v>
      </c>
    </row>
    <row r="17" spans="1:20" ht="33" customHeight="1" x14ac:dyDescent="0.25">
      <c r="A17" s="107">
        <v>14</v>
      </c>
      <c r="B17" s="14" t="s">
        <v>304</v>
      </c>
      <c r="C17" s="13" t="s">
        <v>165</v>
      </c>
      <c r="D17" s="13">
        <v>3</v>
      </c>
      <c r="E17" s="14" t="s">
        <v>305</v>
      </c>
      <c r="F17" s="14" t="s">
        <v>155</v>
      </c>
      <c r="G17" s="13">
        <v>2</v>
      </c>
      <c r="H17" s="13">
        <v>6</v>
      </c>
      <c r="I17" s="13">
        <v>1</v>
      </c>
      <c r="J17" s="18">
        <f>(G17*2)+H17+I17</f>
        <v>11</v>
      </c>
      <c r="K17" s="14" t="s">
        <v>306</v>
      </c>
      <c r="L17" s="217">
        <v>0.75</v>
      </c>
      <c r="M17" s="217">
        <v>0.1</v>
      </c>
      <c r="N17" s="217">
        <v>0.1</v>
      </c>
      <c r="O17" s="15">
        <v>1.3</v>
      </c>
      <c r="P17" s="15">
        <v>1</v>
      </c>
      <c r="Q17" s="77">
        <f>(((G17*L17*2)+(H17*M17)+(I17*N17))*O17*P17)*100</f>
        <v>481.00000000000006</v>
      </c>
      <c r="R17" s="17">
        <v>20000</v>
      </c>
      <c r="S17" s="17">
        <f>R17</f>
        <v>20000</v>
      </c>
      <c r="T17" s="16">
        <f>(Q17/S17)*1000</f>
        <v>24.05</v>
      </c>
    </row>
    <row r="18" spans="1:20" ht="33" customHeight="1" x14ac:dyDescent="0.25">
      <c r="A18" s="107">
        <v>15</v>
      </c>
      <c r="B18" s="14" t="s">
        <v>313</v>
      </c>
      <c r="C18" s="13" t="s">
        <v>165</v>
      </c>
      <c r="D18" s="13">
        <v>3</v>
      </c>
      <c r="E18" s="14" t="s">
        <v>154</v>
      </c>
      <c r="F18" s="14" t="s">
        <v>155</v>
      </c>
      <c r="G18" s="13">
        <v>4</v>
      </c>
      <c r="H18" s="13">
        <v>6</v>
      </c>
      <c r="I18" s="13">
        <v>3</v>
      </c>
      <c r="J18" s="18">
        <f>(G18*2)+H18+I18</f>
        <v>17</v>
      </c>
      <c r="K18" s="13" t="s">
        <v>314</v>
      </c>
      <c r="L18" s="217">
        <v>0.5</v>
      </c>
      <c r="M18" s="217">
        <v>0.1</v>
      </c>
      <c r="N18" s="217">
        <v>0.1</v>
      </c>
      <c r="O18" s="15">
        <v>1.3</v>
      </c>
      <c r="P18" s="15">
        <v>1</v>
      </c>
      <c r="Q18" s="77">
        <f>(((G18*L18*2)+(H18*M18)+(I18*N18))*O18*P18)*100</f>
        <v>636.99999999999989</v>
      </c>
      <c r="R18" s="17">
        <v>30000</v>
      </c>
      <c r="S18" s="17">
        <f>R18</f>
        <v>30000</v>
      </c>
      <c r="T18" s="16">
        <f>(Q18/S18)*1000</f>
        <v>21.233333333333331</v>
      </c>
    </row>
    <row r="19" spans="1:20" ht="33" customHeight="1" x14ac:dyDescent="0.25">
      <c r="A19" s="107">
        <v>16</v>
      </c>
      <c r="B19" s="14" t="s">
        <v>325</v>
      </c>
      <c r="C19" s="14" t="s">
        <v>152</v>
      </c>
      <c r="D19" s="14">
        <v>15</v>
      </c>
      <c r="E19" s="14" t="s">
        <v>154</v>
      </c>
      <c r="F19" s="14" t="s">
        <v>155</v>
      </c>
      <c r="G19" s="13">
        <v>0</v>
      </c>
      <c r="H19" s="13">
        <v>6</v>
      </c>
      <c r="I19" s="13">
        <v>6</v>
      </c>
      <c r="J19" s="18">
        <f>(G19*2)+H19+I19</f>
        <v>12</v>
      </c>
      <c r="K19" s="14" t="s">
        <v>326</v>
      </c>
      <c r="L19" s="217">
        <v>0.5</v>
      </c>
      <c r="M19" s="217">
        <v>0.25</v>
      </c>
      <c r="N19" s="217">
        <v>0.25</v>
      </c>
      <c r="O19" s="15">
        <v>1</v>
      </c>
      <c r="P19" s="15">
        <v>1.3</v>
      </c>
      <c r="Q19" s="77">
        <f>(((G19*L19*2)+(H19*M19)+(I19*N19))*O19*P19)*100*2</f>
        <v>780.00000000000011</v>
      </c>
      <c r="R19" s="17">
        <v>2000</v>
      </c>
      <c r="S19" s="17">
        <f>R19*20</f>
        <v>40000</v>
      </c>
      <c r="T19" s="16">
        <f>(Q19/S19)*1000</f>
        <v>19.500000000000004</v>
      </c>
    </row>
    <row r="20" spans="1:20" ht="33" customHeight="1" x14ac:dyDescent="0.25">
      <c r="A20" s="107">
        <v>23</v>
      </c>
      <c r="B20" s="14" t="s">
        <v>548</v>
      </c>
      <c r="C20" s="14" t="s">
        <v>165</v>
      </c>
      <c r="D20" s="14">
        <v>15</v>
      </c>
      <c r="E20" s="14" t="s">
        <v>154</v>
      </c>
      <c r="F20" s="14" t="s">
        <v>155</v>
      </c>
      <c r="G20" s="13">
        <v>0</v>
      </c>
      <c r="H20" s="13">
        <v>6</v>
      </c>
      <c r="I20" s="13">
        <v>6</v>
      </c>
      <c r="J20" s="18">
        <f>(G20*2)+H20+I20</f>
        <v>12</v>
      </c>
      <c r="K20" s="14" t="s">
        <v>328</v>
      </c>
      <c r="L20" s="217">
        <v>0.5</v>
      </c>
      <c r="M20" s="217">
        <v>0.25</v>
      </c>
      <c r="N20" s="217">
        <v>0.25</v>
      </c>
      <c r="O20" s="15">
        <v>1</v>
      </c>
      <c r="P20" s="15">
        <v>1</v>
      </c>
      <c r="Q20" s="77">
        <f>(((G20*L20*2)+(H20*M20)+(I20*N20))*O20*P20)*100</f>
        <v>300</v>
      </c>
      <c r="R20" s="17">
        <v>1000</v>
      </c>
      <c r="S20" s="17">
        <f>R20*20</f>
        <v>20000</v>
      </c>
      <c r="T20" s="16">
        <f>(Q20/S20)*1000</f>
        <v>15</v>
      </c>
    </row>
    <row r="21" spans="1:20" ht="33" customHeight="1" x14ac:dyDescent="0.25">
      <c r="A21" s="107">
        <v>48</v>
      </c>
      <c r="B21" s="14" t="s">
        <v>462</v>
      </c>
      <c r="C21" s="13"/>
      <c r="D21" s="13">
        <v>15</v>
      </c>
      <c r="E21" s="14" t="s">
        <v>463</v>
      </c>
      <c r="F21" s="14" t="s">
        <v>155</v>
      </c>
      <c r="G21" s="13">
        <v>0</v>
      </c>
      <c r="H21" s="13">
        <v>6</v>
      </c>
      <c r="I21" s="13">
        <v>1</v>
      </c>
      <c r="J21" s="18">
        <f>(G21*2)+H21+I21</f>
        <v>7</v>
      </c>
      <c r="K21" s="14" t="s">
        <v>2235</v>
      </c>
      <c r="L21" s="15">
        <v>0.25</v>
      </c>
      <c r="M21" s="15">
        <v>0.5</v>
      </c>
      <c r="N21" s="15">
        <v>0.2</v>
      </c>
      <c r="O21" s="15">
        <v>1</v>
      </c>
      <c r="P21" s="15">
        <v>1</v>
      </c>
      <c r="Q21" s="20">
        <f>(((G21*L21*2)+(H21*M21)+(I21*N21))*O21)*100</f>
        <v>320</v>
      </c>
      <c r="R21" s="17">
        <v>12500</v>
      </c>
      <c r="S21" s="17">
        <f>R21*2</f>
        <v>25000</v>
      </c>
      <c r="T21" s="16">
        <f>(Q21/S21)*1000</f>
        <v>12.8</v>
      </c>
    </row>
    <row r="22" spans="1:20" ht="33" customHeight="1" x14ac:dyDescent="0.25">
      <c r="A22" s="107">
        <v>20</v>
      </c>
      <c r="B22" s="14" t="s">
        <v>499</v>
      </c>
      <c r="C22" s="13" t="s">
        <v>165</v>
      </c>
      <c r="D22" s="13">
        <v>12</v>
      </c>
      <c r="E22" s="14" t="s">
        <v>500</v>
      </c>
      <c r="F22" s="14" t="s">
        <v>155</v>
      </c>
      <c r="G22" s="13">
        <v>0</v>
      </c>
      <c r="H22" s="13">
        <v>3</v>
      </c>
      <c r="I22" s="13">
        <v>0</v>
      </c>
      <c r="J22" s="206">
        <f>(G22*2)+H22+I22</f>
        <v>3</v>
      </c>
      <c r="K22" s="14" t="s">
        <v>501</v>
      </c>
      <c r="L22" s="217">
        <v>0.5</v>
      </c>
      <c r="M22" s="217">
        <v>0.5</v>
      </c>
      <c r="N22" s="217">
        <v>0.4</v>
      </c>
      <c r="O22" s="217">
        <v>1.1499999999999999</v>
      </c>
      <c r="P22" s="15">
        <v>1</v>
      </c>
      <c r="Q22" s="77">
        <f>(((G22*L22*2)+(H22*M22)+(I22*N22))*O22*P22)*100</f>
        <v>172.5</v>
      </c>
      <c r="R22" s="17">
        <v>4000</v>
      </c>
      <c r="S22" s="280">
        <f>3000*5+1000</f>
        <v>16000</v>
      </c>
      <c r="T22" s="16">
        <f>(Q22/S22)*1000</f>
        <v>10.78125</v>
      </c>
    </row>
    <row r="23" spans="1:20" ht="33" customHeight="1" x14ac:dyDescent="0.25">
      <c r="A23" s="107">
        <v>21</v>
      </c>
      <c r="B23" s="14" t="s">
        <v>531</v>
      </c>
      <c r="C23" s="14" t="s">
        <v>165</v>
      </c>
      <c r="D23" s="14">
        <v>9</v>
      </c>
      <c r="E23" s="14" t="s">
        <v>532</v>
      </c>
      <c r="F23" s="14" t="s">
        <v>155</v>
      </c>
      <c r="G23" s="13">
        <v>2</v>
      </c>
      <c r="H23" s="13">
        <v>6</v>
      </c>
      <c r="I23" s="13">
        <v>1</v>
      </c>
      <c r="J23" s="18">
        <f>(G23*2)+H23+I23</f>
        <v>11</v>
      </c>
      <c r="K23" s="14" t="s">
        <v>533</v>
      </c>
      <c r="L23" s="217">
        <v>0.5</v>
      </c>
      <c r="M23" s="217">
        <v>0.1</v>
      </c>
      <c r="N23" s="217">
        <v>0.1</v>
      </c>
      <c r="O23" s="15">
        <v>1.3</v>
      </c>
      <c r="P23" s="15">
        <v>1</v>
      </c>
      <c r="Q23" s="77">
        <f>(((G23*L23*2)+(H23*M23)+(I23*N23))*O23*P23)*100</f>
        <v>351</v>
      </c>
      <c r="R23" s="17">
        <v>40000</v>
      </c>
      <c r="S23" s="17">
        <v>40000</v>
      </c>
      <c r="T23" s="16">
        <f>(Q23/S23)*1000</f>
        <v>8.7750000000000004</v>
      </c>
    </row>
    <row r="24" spans="1:20" ht="33" customHeight="1" x14ac:dyDescent="0.25">
      <c r="A24" s="107">
        <v>22</v>
      </c>
      <c r="B24" s="86" t="s">
        <v>538</v>
      </c>
      <c r="C24" s="81" t="s">
        <v>165</v>
      </c>
      <c r="D24" s="81">
        <v>8</v>
      </c>
      <c r="E24" s="86" t="s">
        <v>539</v>
      </c>
      <c r="F24" s="14" t="s">
        <v>155</v>
      </c>
      <c r="G24" s="81">
        <v>4</v>
      </c>
      <c r="H24" s="81">
        <v>1</v>
      </c>
      <c r="I24" s="81">
        <v>6</v>
      </c>
      <c r="J24" s="82">
        <f>(G24*2)+H24+I24</f>
        <v>15</v>
      </c>
      <c r="K24" s="86" t="s">
        <v>540</v>
      </c>
      <c r="L24" s="83">
        <v>0.5</v>
      </c>
      <c r="M24" s="83">
        <v>0</v>
      </c>
      <c r="N24" s="83">
        <v>0.8</v>
      </c>
      <c r="O24" s="83">
        <v>1.1499999999999999</v>
      </c>
      <c r="P24" s="15">
        <v>1</v>
      </c>
      <c r="Q24" s="77">
        <f>(((G24*L24*2)+(H24*M24)+(I24*N24))*O24*P24)*100</f>
        <v>1011.9999999999999</v>
      </c>
      <c r="R24" s="85">
        <v>25000</v>
      </c>
      <c r="S24" s="85">
        <f>R24*5</f>
        <v>125000</v>
      </c>
      <c r="T24" s="16">
        <f>(Q24/S24)*1000</f>
        <v>8.0959999999999983</v>
      </c>
    </row>
    <row r="25" spans="1:20" ht="33" customHeight="1" x14ac:dyDescent="0.25">
      <c r="A25" s="107">
        <v>24</v>
      </c>
      <c r="B25" s="14" t="s">
        <v>561</v>
      </c>
      <c r="C25" s="13" t="s">
        <v>165</v>
      </c>
      <c r="D25" s="13">
        <v>14</v>
      </c>
      <c r="E25" s="14" t="s">
        <v>562</v>
      </c>
      <c r="F25" s="14" t="s">
        <v>155</v>
      </c>
      <c r="G25" s="13">
        <v>10</v>
      </c>
      <c r="H25" s="13">
        <v>1</v>
      </c>
      <c r="I25" s="13">
        <v>1</v>
      </c>
      <c r="J25" s="18">
        <f>(G25*2)+H25+I25</f>
        <v>22</v>
      </c>
      <c r="K25" s="14" t="s">
        <v>563</v>
      </c>
      <c r="L25" s="15">
        <v>0.15</v>
      </c>
      <c r="M25" s="15">
        <v>0</v>
      </c>
      <c r="N25" s="15">
        <v>0</v>
      </c>
      <c r="O25" s="15">
        <v>1.3</v>
      </c>
      <c r="P25" s="15">
        <v>1</v>
      </c>
      <c r="Q25" s="77">
        <f>(((G25*L25*2)+(H25*M25)+(I25*N25))*O25*P25)*100</f>
        <v>390.00000000000006</v>
      </c>
      <c r="R25" s="17">
        <v>30000</v>
      </c>
      <c r="S25" s="17">
        <f>R25*2</f>
        <v>60000</v>
      </c>
      <c r="T25" s="16">
        <f>(Q25/S25)*1000</f>
        <v>6.5000000000000009</v>
      </c>
    </row>
    <row r="26" spans="1:20" ht="33" customHeight="1" x14ac:dyDescent="0.25">
      <c r="A26" s="107">
        <v>25</v>
      </c>
      <c r="B26" s="14" t="s">
        <v>564</v>
      </c>
      <c r="C26" s="13" t="s">
        <v>152</v>
      </c>
      <c r="D26" s="13">
        <v>11</v>
      </c>
      <c r="E26" s="14" t="s">
        <v>565</v>
      </c>
      <c r="F26" s="14" t="s">
        <v>155</v>
      </c>
      <c r="G26" s="13">
        <v>2</v>
      </c>
      <c r="H26" s="13">
        <v>1</v>
      </c>
      <c r="I26" s="13">
        <v>9</v>
      </c>
      <c r="J26" s="18">
        <f>(G26*2)+H26+I26</f>
        <v>14</v>
      </c>
      <c r="K26" s="14" t="s">
        <v>566</v>
      </c>
      <c r="L26" s="15">
        <v>0.25</v>
      </c>
      <c r="M26" s="15">
        <v>0.25</v>
      </c>
      <c r="N26" s="15">
        <v>0.25</v>
      </c>
      <c r="O26" s="15">
        <v>1</v>
      </c>
      <c r="P26" s="15">
        <v>1.3</v>
      </c>
      <c r="Q26" s="16">
        <f>(((G26*L26*2)+(H26*M26)+(I26*N26))*O26*P26)*100</f>
        <v>455</v>
      </c>
      <c r="R26" s="17">
        <v>50000</v>
      </c>
      <c r="S26" s="17">
        <f>45000+(5000)*5</f>
        <v>70000</v>
      </c>
      <c r="T26" s="16">
        <f>(Q26/S26)*1000</f>
        <v>6.5</v>
      </c>
    </row>
    <row r="27" spans="1:20" ht="33" customHeight="1" x14ac:dyDescent="0.25">
      <c r="A27" s="107">
        <v>26</v>
      </c>
      <c r="B27" s="14" t="s">
        <v>580</v>
      </c>
      <c r="C27" s="13" t="s">
        <v>165</v>
      </c>
      <c r="D27" s="13" t="s">
        <v>255</v>
      </c>
      <c r="E27" s="14" t="s">
        <v>581</v>
      </c>
      <c r="F27" s="14" t="s">
        <v>155</v>
      </c>
      <c r="G27" s="13">
        <v>0</v>
      </c>
      <c r="H27" s="13">
        <v>6</v>
      </c>
      <c r="I27" s="13">
        <v>6</v>
      </c>
      <c r="J27" s="18">
        <f>(G27*2)+H27+I27</f>
        <v>12</v>
      </c>
      <c r="K27" s="14" t="s">
        <v>582</v>
      </c>
      <c r="L27" s="217">
        <v>0.5</v>
      </c>
      <c r="M27" s="217">
        <v>0.25</v>
      </c>
      <c r="N27" s="217">
        <v>0.25</v>
      </c>
      <c r="O27" s="15">
        <v>1</v>
      </c>
      <c r="P27" s="15">
        <v>1</v>
      </c>
      <c r="Q27" s="77">
        <f>(((G27*L27*2)+(H27*M27)+(I27*N27))*O27*P27)*100</f>
        <v>300</v>
      </c>
      <c r="R27" s="17">
        <v>5000</v>
      </c>
      <c r="S27" s="17">
        <f>R27*10</f>
        <v>50000</v>
      </c>
      <c r="T27" s="16">
        <f>(Q27/S27)*1000</f>
        <v>6</v>
      </c>
    </row>
    <row r="28" spans="1:20" ht="33" customHeight="1" x14ac:dyDescent="0.25">
      <c r="A28" s="107">
        <v>27</v>
      </c>
      <c r="B28" s="14" t="s">
        <v>628</v>
      </c>
      <c r="C28" s="13" t="s">
        <v>165</v>
      </c>
      <c r="D28" s="13">
        <v>10</v>
      </c>
      <c r="E28" s="14" t="s">
        <v>629</v>
      </c>
      <c r="F28" s="14" t="s">
        <v>155</v>
      </c>
      <c r="G28" s="13">
        <v>0</v>
      </c>
      <c r="H28" s="13">
        <v>3</v>
      </c>
      <c r="I28" s="13">
        <v>1</v>
      </c>
      <c r="J28" s="18">
        <f>(G28*2)+H28+I28</f>
        <v>4</v>
      </c>
      <c r="K28" s="14" t="s">
        <v>306</v>
      </c>
      <c r="L28" s="217">
        <v>0.75</v>
      </c>
      <c r="M28" s="217">
        <v>0.1</v>
      </c>
      <c r="N28" s="217">
        <v>0.1</v>
      </c>
      <c r="O28" s="217">
        <v>1.3</v>
      </c>
      <c r="P28" s="15">
        <v>1</v>
      </c>
      <c r="Q28" s="77">
        <f>(((G28*L28*2)+(H28*M28)+(I28*N28))*O28*P28)*100</f>
        <v>52</v>
      </c>
      <c r="R28" s="17">
        <v>20000</v>
      </c>
      <c r="S28" s="280">
        <f>R28</f>
        <v>20000</v>
      </c>
      <c r="T28" s="16">
        <f>(Q28/S28)*1000</f>
        <v>2.6</v>
      </c>
    </row>
    <row r="29" spans="1:20" ht="33" customHeight="1" x14ac:dyDescent="0.25">
      <c r="A29" s="107">
        <v>29</v>
      </c>
      <c r="B29" s="14" t="s">
        <v>1113</v>
      </c>
      <c r="C29" s="13"/>
      <c r="D29" s="13">
        <v>13</v>
      </c>
      <c r="E29" s="14" t="s">
        <v>1114</v>
      </c>
      <c r="F29" s="14" t="s">
        <v>235</v>
      </c>
      <c r="G29" s="13">
        <v>0</v>
      </c>
      <c r="H29" s="13">
        <v>1</v>
      </c>
      <c r="I29" s="13">
        <v>1</v>
      </c>
      <c r="J29" s="206">
        <f>(G29*2)+H29+I29</f>
        <v>2</v>
      </c>
      <c r="K29" s="14" t="s">
        <v>1115</v>
      </c>
      <c r="L29" s="13"/>
      <c r="M29" s="13"/>
      <c r="N29" s="13"/>
      <c r="O29" s="13"/>
      <c r="P29" s="13"/>
      <c r="Q29" s="174">
        <f>(((G29*L29*2)+(H29*M29)+(I29*N29))*O29)*100</f>
        <v>0</v>
      </c>
      <c r="R29" s="17">
        <v>0.1</v>
      </c>
      <c r="S29" s="13"/>
      <c r="T29" s="16" t="e">
        <f>(Q29/S29)*1000</f>
        <v>#DIV/0!</v>
      </c>
    </row>
    <row r="30" spans="1:20" ht="33" customHeight="1" x14ac:dyDescent="0.25">
      <c r="A30" s="107">
        <v>30</v>
      </c>
      <c r="B30" s="14" t="s">
        <v>2232</v>
      </c>
      <c r="C30" s="13" t="s">
        <v>152</v>
      </c>
      <c r="D30" s="13">
        <v>5</v>
      </c>
      <c r="E30" s="14" t="s">
        <v>244</v>
      </c>
      <c r="F30" s="14" t="s">
        <v>235</v>
      </c>
      <c r="G30" s="13">
        <v>0</v>
      </c>
      <c r="H30" s="13">
        <v>6</v>
      </c>
      <c r="I30" s="13">
        <v>9</v>
      </c>
      <c r="J30" s="18">
        <f>(G30*2)+H30+I30</f>
        <v>15</v>
      </c>
      <c r="K30" s="14" t="s">
        <v>185</v>
      </c>
      <c r="L30" s="247">
        <v>0.25</v>
      </c>
      <c r="M30" s="247">
        <v>0.5</v>
      </c>
      <c r="N30" s="247">
        <v>0.2</v>
      </c>
      <c r="O30" s="15">
        <v>1</v>
      </c>
      <c r="P30" s="15"/>
      <c r="Q30" s="84">
        <f>(((G30*L30*2)+(H30*M30)+(I30*N30))*O30)*100</f>
        <v>480</v>
      </c>
      <c r="R30" s="17">
        <v>15000</v>
      </c>
      <c r="S30" s="17"/>
      <c r="T30" s="16" t="e">
        <f>(Q30/S30)*1000</f>
        <v>#DIV/0!</v>
      </c>
    </row>
    <row r="31" spans="1:20" ht="33" customHeight="1" x14ac:dyDescent="0.25">
      <c r="A31" s="107">
        <v>31</v>
      </c>
      <c r="B31" s="14" t="s">
        <v>252</v>
      </c>
      <c r="C31" s="13" t="s">
        <v>165</v>
      </c>
      <c r="D31" s="13">
        <v>1</v>
      </c>
      <c r="E31" s="14" t="s">
        <v>253</v>
      </c>
      <c r="F31" s="14" t="s">
        <v>235</v>
      </c>
      <c r="G31" s="13">
        <v>0</v>
      </c>
      <c r="H31" s="13">
        <v>6</v>
      </c>
      <c r="I31" s="13">
        <v>1</v>
      </c>
      <c r="J31" s="18">
        <f>(G31*2)+H31+I31</f>
        <v>7</v>
      </c>
      <c r="K31" s="14" t="s">
        <v>251</v>
      </c>
      <c r="L31" s="15">
        <v>0.45</v>
      </c>
      <c r="M31" s="15">
        <v>0.7</v>
      </c>
      <c r="N31" s="15">
        <v>0.4</v>
      </c>
      <c r="O31" s="15">
        <v>1</v>
      </c>
      <c r="P31" s="15"/>
      <c r="Q31" s="16">
        <f>(((G31*L31*2)+(H31*M31)+(I31*N31))*O31)*100</f>
        <v>459.99999999999994</v>
      </c>
      <c r="R31" s="17">
        <v>15000</v>
      </c>
      <c r="S31" s="17"/>
      <c r="T31" s="16" t="e">
        <f>(Q31/S31)*1000</f>
        <v>#DIV/0!</v>
      </c>
    </row>
    <row r="32" spans="1:20" ht="33" customHeight="1" x14ac:dyDescent="0.25">
      <c r="A32" s="107">
        <v>32</v>
      </c>
      <c r="B32" s="86" t="s">
        <v>272</v>
      </c>
      <c r="C32" s="86" t="s">
        <v>165</v>
      </c>
      <c r="D32" s="86">
        <v>3</v>
      </c>
      <c r="E32" s="86" t="s">
        <v>273</v>
      </c>
      <c r="F32" s="14" t="s">
        <v>235</v>
      </c>
      <c r="G32" s="81">
        <v>0</v>
      </c>
      <c r="H32" s="81">
        <v>6</v>
      </c>
      <c r="I32" s="81">
        <v>9</v>
      </c>
      <c r="J32" s="82">
        <f>(G32*2)+H32+I32</f>
        <v>15</v>
      </c>
      <c r="K32" s="86" t="s">
        <v>274</v>
      </c>
      <c r="L32" s="83">
        <v>0.3</v>
      </c>
      <c r="M32" s="83">
        <v>0.1</v>
      </c>
      <c r="N32" s="83">
        <v>0.6</v>
      </c>
      <c r="O32" s="15">
        <v>1</v>
      </c>
      <c r="P32" s="15"/>
      <c r="Q32" s="84">
        <f>(((G32*L32*2)+(H32*M32)+(I32*N32))*O32)*100</f>
        <v>600</v>
      </c>
      <c r="R32" s="85">
        <v>22000</v>
      </c>
      <c r="S32" s="85"/>
      <c r="T32" s="16" t="e">
        <f>(Q32/S32)*1000</f>
        <v>#DIV/0!</v>
      </c>
    </row>
    <row r="33" spans="1:20" ht="33" customHeight="1" x14ac:dyDescent="0.25">
      <c r="A33" s="107">
        <v>33</v>
      </c>
      <c r="B33" s="14" t="s">
        <v>349</v>
      </c>
      <c r="C33" s="13" t="s">
        <v>152</v>
      </c>
      <c r="D33" s="13">
        <v>12</v>
      </c>
      <c r="E33" s="14" t="s">
        <v>350</v>
      </c>
      <c r="F33" s="14" t="s">
        <v>235</v>
      </c>
      <c r="G33" s="13">
        <v>10</v>
      </c>
      <c r="H33" s="13">
        <v>1</v>
      </c>
      <c r="I33" s="13">
        <v>9</v>
      </c>
      <c r="J33" s="18">
        <f>(G33*2)+H33+I33</f>
        <v>30</v>
      </c>
      <c r="K33" s="14" t="s">
        <v>351</v>
      </c>
      <c r="L33" s="87">
        <v>0.25</v>
      </c>
      <c r="M33" s="87">
        <v>0.5</v>
      </c>
      <c r="N33" s="87">
        <v>0.2</v>
      </c>
      <c r="O33" s="87">
        <v>1</v>
      </c>
      <c r="P33" s="87"/>
      <c r="Q33" s="76">
        <f>(((G33*L33*2)+(H33*M33)+(I33*N33))*O33)*100</f>
        <v>730</v>
      </c>
      <c r="R33" s="17">
        <v>40000</v>
      </c>
      <c r="S33" s="17"/>
      <c r="T33" s="16" t="e">
        <f>(Q33/S33)*1000</f>
        <v>#DIV/0!</v>
      </c>
    </row>
    <row r="34" spans="1:20" ht="33" customHeight="1" x14ac:dyDescent="0.25">
      <c r="A34" s="107">
        <v>34</v>
      </c>
      <c r="B34" s="14" t="s">
        <v>368</v>
      </c>
      <c r="C34" s="14" t="s">
        <v>152</v>
      </c>
      <c r="D34" s="14">
        <v>12</v>
      </c>
      <c r="E34" s="283" t="s">
        <v>369</v>
      </c>
      <c r="F34" s="14" t="s">
        <v>235</v>
      </c>
      <c r="G34" s="13">
        <v>0</v>
      </c>
      <c r="H34" s="13">
        <v>4</v>
      </c>
      <c r="I34" s="13">
        <v>0</v>
      </c>
      <c r="J34" s="18">
        <f>(G34*2)+H34+I34</f>
        <v>4</v>
      </c>
      <c r="K34" s="14" t="s">
        <v>370</v>
      </c>
      <c r="L34" s="15">
        <v>0.7</v>
      </c>
      <c r="M34" s="15">
        <v>0.75</v>
      </c>
      <c r="N34" s="15">
        <v>0.45</v>
      </c>
      <c r="O34" s="15">
        <v>1</v>
      </c>
      <c r="P34" s="15"/>
      <c r="Q34" s="20">
        <f>(((G34*L34*2)+(H34*M34)+(I34*N34))*O34)*100</f>
        <v>300</v>
      </c>
      <c r="R34" s="17">
        <v>17000</v>
      </c>
      <c r="S34" s="17"/>
      <c r="T34" s="16" t="e">
        <f>(Q34/S34)*1000</f>
        <v>#DIV/0!</v>
      </c>
    </row>
    <row r="35" spans="1:20" ht="33" customHeight="1" x14ac:dyDescent="0.25">
      <c r="A35" s="107">
        <v>35</v>
      </c>
      <c r="B35" s="14" t="s">
        <v>375</v>
      </c>
      <c r="C35" s="13"/>
      <c r="D35" s="13">
        <v>19</v>
      </c>
      <c r="E35" s="14" t="s">
        <v>376</v>
      </c>
      <c r="F35" s="14" t="s">
        <v>235</v>
      </c>
      <c r="G35" s="13">
        <v>1</v>
      </c>
      <c r="H35" s="13">
        <v>6</v>
      </c>
      <c r="I35" s="13">
        <v>0</v>
      </c>
      <c r="J35" s="206">
        <f>(G35*2)+H35+I35</f>
        <v>8</v>
      </c>
      <c r="K35" s="14" t="s">
        <v>377</v>
      </c>
      <c r="L35" s="197">
        <v>0.25</v>
      </c>
      <c r="M35" s="197">
        <v>0.5</v>
      </c>
      <c r="N35" s="197">
        <v>0.2</v>
      </c>
      <c r="O35" s="197">
        <v>1</v>
      </c>
      <c r="P35" s="197"/>
      <c r="Q35" s="174">
        <f>(((G35*L35*2)+(H35*M35)+(I35*N35))*O35)*100</f>
        <v>350</v>
      </c>
      <c r="R35" s="17">
        <v>20000</v>
      </c>
      <c r="S35" s="13"/>
      <c r="T35" s="16" t="e">
        <f>(Q35/S35)*1000</f>
        <v>#DIV/0!</v>
      </c>
    </row>
    <row r="36" spans="1:20" ht="33" customHeight="1" x14ac:dyDescent="0.25">
      <c r="A36" s="107">
        <v>36</v>
      </c>
      <c r="B36" s="14" t="s">
        <v>378</v>
      </c>
      <c r="C36" s="14"/>
      <c r="D36" s="13">
        <v>19</v>
      </c>
      <c r="E36" s="14" t="s">
        <v>379</v>
      </c>
      <c r="F36" s="14" t="s">
        <v>235</v>
      </c>
      <c r="G36" s="13">
        <v>4</v>
      </c>
      <c r="H36" s="13">
        <v>9</v>
      </c>
      <c r="I36" s="13">
        <v>6</v>
      </c>
      <c r="J36" s="18">
        <f>(G36*2)+H36+I36</f>
        <v>23</v>
      </c>
      <c r="K36" s="14" t="s">
        <v>380</v>
      </c>
      <c r="L36" s="15">
        <v>0.47</v>
      </c>
      <c r="M36" s="15">
        <v>0</v>
      </c>
      <c r="N36" s="15">
        <v>0.8</v>
      </c>
      <c r="O36" s="15">
        <v>1</v>
      </c>
      <c r="P36" s="15"/>
      <c r="Q36" s="77">
        <f>(((G36*L36*2)+(H36*M36)+(I36*N36))*O36)*100</f>
        <v>856</v>
      </c>
      <c r="R36" s="17">
        <v>50000</v>
      </c>
      <c r="S36" s="17"/>
      <c r="T36" s="16" t="e">
        <f>(Q36/S36)*1000</f>
        <v>#DIV/0!</v>
      </c>
    </row>
    <row r="37" spans="1:20" ht="33" customHeight="1" x14ac:dyDescent="0.25">
      <c r="A37" s="107">
        <v>37</v>
      </c>
      <c r="B37" s="14" t="s">
        <v>381</v>
      </c>
      <c r="C37" s="14"/>
      <c r="D37" s="14" t="s">
        <v>382</v>
      </c>
      <c r="E37" s="14" t="s">
        <v>383</v>
      </c>
      <c r="F37" s="14" t="s">
        <v>235</v>
      </c>
      <c r="G37" s="13">
        <v>2</v>
      </c>
      <c r="H37" s="13">
        <v>6</v>
      </c>
      <c r="I37" s="13">
        <v>6</v>
      </c>
      <c r="J37" s="18">
        <f>G37*2+H37+I37</f>
        <v>16</v>
      </c>
      <c r="K37" s="14" t="s">
        <v>384</v>
      </c>
      <c r="L37" s="15">
        <v>0.8</v>
      </c>
      <c r="M37" s="15">
        <v>0.2</v>
      </c>
      <c r="N37" s="15">
        <v>0</v>
      </c>
      <c r="O37" s="15">
        <v>1.1499999999999999</v>
      </c>
      <c r="P37" s="15"/>
      <c r="Q37" s="20">
        <f>(((G37*L37*2)+(H37*M37)+(I37*N37))*O37)*100</f>
        <v>505.99999999999994</v>
      </c>
      <c r="R37" s="17">
        <v>30000</v>
      </c>
      <c r="S37" s="17"/>
      <c r="T37" s="16" t="e">
        <f>(Q37/S37)*1000</f>
        <v>#DIV/0!</v>
      </c>
    </row>
    <row r="38" spans="1:20" ht="33" customHeight="1" x14ac:dyDescent="0.25">
      <c r="A38" s="107">
        <v>38</v>
      </c>
      <c r="B38" s="14" t="s">
        <v>387</v>
      </c>
      <c r="C38" s="13" t="s">
        <v>165</v>
      </c>
      <c r="D38" s="13">
        <v>14</v>
      </c>
      <c r="E38" s="14" t="s">
        <v>388</v>
      </c>
      <c r="F38" s="14" t="s">
        <v>235</v>
      </c>
      <c r="G38" s="13">
        <v>0</v>
      </c>
      <c r="H38" s="13">
        <v>6</v>
      </c>
      <c r="I38" s="13">
        <v>6</v>
      </c>
      <c r="J38" s="18">
        <f>(G38*2)+H38+I38</f>
        <v>12</v>
      </c>
      <c r="K38" s="14" t="s">
        <v>389</v>
      </c>
      <c r="L38" s="15">
        <v>0.5</v>
      </c>
      <c r="M38" s="15">
        <v>0.1</v>
      </c>
      <c r="N38" s="15">
        <v>0.8</v>
      </c>
      <c r="O38" s="15">
        <v>1.3</v>
      </c>
      <c r="P38" s="15"/>
      <c r="Q38" s="77">
        <f>(((G38*L38*2)+(H38*M38)+(I38*N38))*O38)*100</f>
        <v>702</v>
      </c>
      <c r="R38" s="17">
        <v>42000</v>
      </c>
      <c r="S38" s="17"/>
      <c r="T38" s="16" t="e">
        <f>(Q38/S38)*1000</f>
        <v>#DIV/0!</v>
      </c>
    </row>
    <row r="39" spans="1:20" ht="33" customHeight="1" x14ac:dyDescent="0.25">
      <c r="A39" s="107">
        <v>39</v>
      </c>
      <c r="B39" s="14" t="s">
        <v>397</v>
      </c>
      <c r="C39" s="13"/>
      <c r="D39" s="13">
        <v>8</v>
      </c>
      <c r="E39" s="14" t="s">
        <v>398</v>
      </c>
      <c r="F39" s="14" t="s">
        <v>235</v>
      </c>
      <c r="G39" s="13">
        <v>0</v>
      </c>
      <c r="H39" s="13">
        <v>6</v>
      </c>
      <c r="I39" s="13">
        <v>1</v>
      </c>
      <c r="J39" s="18">
        <f>(G39*2)+H39+I39</f>
        <v>7</v>
      </c>
      <c r="K39" s="14" t="s">
        <v>399</v>
      </c>
      <c r="L39" s="83">
        <v>0.4</v>
      </c>
      <c r="M39" s="83">
        <v>0.4</v>
      </c>
      <c r="N39" s="83">
        <v>0.4</v>
      </c>
      <c r="O39" s="83">
        <v>1.1499999999999999</v>
      </c>
      <c r="P39" s="83"/>
      <c r="Q39" s="84">
        <f>(((G39*L39*2)+(H39*M39)+(I39*N39))*O39)*100</f>
        <v>322</v>
      </c>
      <c r="R39" s="17">
        <v>20000</v>
      </c>
      <c r="S39" s="17"/>
      <c r="T39" s="16" t="e">
        <f>(Q39/S39)*1000</f>
        <v>#DIV/0!</v>
      </c>
    </row>
    <row r="40" spans="1:20" ht="33" customHeight="1" x14ac:dyDescent="0.25">
      <c r="A40" s="107">
        <v>40</v>
      </c>
      <c r="B40" s="14" t="s">
        <v>409</v>
      </c>
      <c r="C40" s="13" t="s">
        <v>165</v>
      </c>
      <c r="D40" s="13">
        <v>7</v>
      </c>
      <c r="E40" s="14" t="s">
        <v>410</v>
      </c>
      <c r="F40" s="14" t="s">
        <v>235</v>
      </c>
      <c r="G40" s="13">
        <v>0</v>
      </c>
      <c r="H40" s="13">
        <v>3</v>
      </c>
      <c r="I40" s="13">
        <v>1</v>
      </c>
      <c r="J40" s="18">
        <f>(G40*2)+H40+I40</f>
        <v>4</v>
      </c>
      <c r="K40" s="14" t="s">
        <v>411</v>
      </c>
      <c r="L40" s="15">
        <v>0.1</v>
      </c>
      <c r="M40" s="15">
        <v>0.1</v>
      </c>
      <c r="N40" s="15">
        <v>0</v>
      </c>
      <c r="O40" s="15">
        <v>1</v>
      </c>
      <c r="P40" s="15"/>
      <c r="Q40" s="77">
        <f>(((G40*L40*2)+(H40*M40)+(I40*N40))*O40)*100</f>
        <v>30.000000000000004</v>
      </c>
      <c r="R40" s="17">
        <v>2000</v>
      </c>
      <c r="S40" s="17"/>
      <c r="T40" s="16" t="e">
        <f>(Q40/S40)*1000</f>
        <v>#DIV/0!</v>
      </c>
    </row>
    <row r="41" spans="1:20" ht="33" customHeight="1" x14ac:dyDescent="0.25">
      <c r="A41" s="107">
        <v>41</v>
      </c>
      <c r="B41" s="14" t="s">
        <v>421</v>
      </c>
      <c r="C41" s="13" t="s">
        <v>165</v>
      </c>
      <c r="D41" s="13">
        <v>6</v>
      </c>
      <c r="E41" s="14" t="s">
        <v>207</v>
      </c>
      <c r="F41" s="14" t="s">
        <v>235</v>
      </c>
      <c r="G41" s="13">
        <v>2</v>
      </c>
      <c r="H41" s="13">
        <v>3</v>
      </c>
      <c r="I41" s="13">
        <v>9</v>
      </c>
      <c r="J41" s="18">
        <f>(G41*2)+H41+I41</f>
        <v>16</v>
      </c>
      <c r="K41" s="14" t="s">
        <v>422</v>
      </c>
      <c r="L41" s="15">
        <v>0.1</v>
      </c>
      <c r="M41" s="15">
        <v>0</v>
      </c>
      <c r="N41" s="15">
        <v>0.1</v>
      </c>
      <c r="O41" s="15">
        <v>1.1499999999999999</v>
      </c>
      <c r="P41" s="15"/>
      <c r="Q41" s="77">
        <f>(((G41*L41*2)+(H41*M41)+(I41*N41))*O41)*100</f>
        <v>149.5</v>
      </c>
      <c r="R41" s="17">
        <v>10000</v>
      </c>
      <c r="S41" s="17"/>
      <c r="T41" s="16" t="e">
        <f>(Q41/S41)*1000</f>
        <v>#DIV/0!</v>
      </c>
    </row>
    <row r="42" spans="1:20" ht="33" customHeight="1" x14ac:dyDescent="0.25">
      <c r="A42" s="107">
        <v>42</v>
      </c>
      <c r="B42" s="14" t="s">
        <v>438</v>
      </c>
      <c r="C42" s="14" t="s">
        <v>165</v>
      </c>
      <c r="D42" s="14" t="s">
        <v>407</v>
      </c>
      <c r="E42" s="14" t="s">
        <v>439</v>
      </c>
      <c r="F42" s="14" t="s">
        <v>235</v>
      </c>
      <c r="G42" s="13">
        <v>0</v>
      </c>
      <c r="H42" s="13">
        <v>6</v>
      </c>
      <c r="I42" s="13">
        <v>0</v>
      </c>
      <c r="J42" s="18">
        <f>(G42*2)+H42+I42</f>
        <v>6</v>
      </c>
      <c r="K42" s="14" t="s">
        <v>440</v>
      </c>
      <c r="L42" s="15">
        <v>0.45</v>
      </c>
      <c r="M42" s="15">
        <v>0.7</v>
      </c>
      <c r="N42" s="15">
        <v>0.4</v>
      </c>
      <c r="O42" s="15">
        <v>1</v>
      </c>
      <c r="P42" s="15"/>
      <c r="Q42" s="77">
        <f>(((G42*L42*2)+(H42*M42)+(I42*N42))*O42)*100</f>
        <v>419.99999999999994</v>
      </c>
      <c r="R42" s="17">
        <v>30000</v>
      </c>
      <c r="S42" s="17"/>
      <c r="T42" s="16" t="e">
        <f>(Q42/S42)*1000</f>
        <v>#DIV/0!</v>
      </c>
    </row>
    <row r="43" spans="1:20" ht="33" customHeight="1" x14ac:dyDescent="0.25">
      <c r="A43" s="107">
        <v>43</v>
      </c>
      <c r="B43" s="14" t="s">
        <v>441</v>
      </c>
      <c r="C43" s="14" t="s">
        <v>152</v>
      </c>
      <c r="D43" s="14">
        <v>13</v>
      </c>
      <c r="E43" s="14" t="s">
        <v>303</v>
      </c>
      <c r="F43" s="14" t="s">
        <v>235</v>
      </c>
      <c r="G43" s="13">
        <v>0</v>
      </c>
      <c r="H43" s="13">
        <v>3</v>
      </c>
      <c r="I43" s="13">
        <v>0</v>
      </c>
      <c r="J43" s="18">
        <f>(G43*2)+H43+I43</f>
        <v>3</v>
      </c>
      <c r="K43" s="14" t="s">
        <v>440</v>
      </c>
      <c r="L43" s="15">
        <v>0.45</v>
      </c>
      <c r="M43" s="15">
        <v>0.7</v>
      </c>
      <c r="N43" s="15">
        <v>0.4</v>
      </c>
      <c r="O43" s="15">
        <v>1</v>
      </c>
      <c r="P43" s="15"/>
      <c r="Q43" s="20">
        <f>(((G43*L43*2)+(H43*M43)+(I43*N43))*O43)*100</f>
        <v>209.99999999999997</v>
      </c>
      <c r="R43" s="17">
        <v>15000</v>
      </c>
      <c r="S43" s="17"/>
      <c r="T43" s="16" t="e">
        <f>(Q43/S43)*1000</f>
        <v>#DIV/0!</v>
      </c>
    </row>
    <row r="44" spans="1:20" ht="33" customHeight="1" x14ac:dyDescent="0.25">
      <c r="A44" s="107">
        <v>44</v>
      </c>
      <c r="B44" s="14" t="s">
        <v>442</v>
      </c>
      <c r="C44" s="13" t="s">
        <v>165</v>
      </c>
      <c r="D44" s="13">
        <v>12</v>
      </c>
      <c r="E44" s="215" t="s">
        <v>443</v>
      </c>
      <c r="F44" s="14" t="s">
        <v>235</v>
      </c>
      <c r="G44" s="13">
        <v>0</v>
      </c>
      <c r="H44" s="13">
        <v>6</v>
      </c>
      <c r="I44" s="13">
        <v>6</v>
      </c>
      <c r="J44" s="18">
        <f>(G44*2)+H44+I44</f>
        <v>12</v>
      </c>
      <c r="K44" s="14" t="s">
        <v>444</v>
      </c>
      <c r="L44" s="217">
        <v>0</v>
      </c>
      <c r="M44" s="217">
        <v>0.5</v>
      </c>
      <c r="N44" s="217">
        <v>0</v>
      </c>
      <c r="O44" s="15">
        <v>1.1499999999999999</v>
      </c>
      <c r="P44" s="15"/>
      <c r="Q44" s="84">
        <f>(((G44*L44*2)+(H44*M44)+(I44*N44))*O44)*100</f>
        <v>345</v>
      </c>
      <c r="R44" s="17">
        <v>25000</v>
      </c>
      <c r="S44" s="17"/>
      <c r="T44" s="16" t="e">
        <f>(Q44/S44)*1000</f>
        <v>#DIV/0!</v>
      </c>
    </row>
    <row r="45" spans="1:20" ht="33" customHeight="1" x14ac:dyDescent="0.25">
      <c r="A45" s="107">
        <v>45</v>
      </c>
      <c r="B45" s="14" t="s">
        <v>445</v>
      </c>
      <c r="C45" s="13" t="s">
        <v>165</v>
      </c>
      <c r="D45" s="13">
        <v>17</v>
      </c>
      <c r="E45" s="14" t="s">
        <v>158</v>
      </c>
      <c r="F45" s="14" t="s">
        <v>235</v>
      </c>
      <c r="G45" s="13">
        <v>4</v>
      </c>
      <c r="H45" s="13">
        <v>6</v>
      </c>
      <c r="I45" s="13">
        <v>3</v>
      </c>
      <c r="J45" s="18">
        <f>(G45*2)+H45+I45</f>
        <v>17</v>
      </c>
      <c r="K45" s="14" t="s">
        <v>446</v>
      </c>
      <c r="L45" s="87">
        <v>0.2</v>
      </c>
      <c r="M45" s="87">
        <v>0.2</v>
      </c>
      <c r="N45" s="87">
        <v>0.2</v>
      </c>
      <c r="O45" s="87">
        <v>1</v>
      </c>
      <c r="P45" s="87"/>
      <c r="Q45" s="84">
        <f>(((G45*L45*2)+(H45*M45)+(I45*N45))*O45)*100</f>
        <v>340.00000000000006</v>
      </c>
      <c r="R45" s="17">
        <v>25000</v>
      </c>
      <c r="S45" s="17"/>
      <c r="T45" s="16" t="e">
        <f>(Q45/S45)*1000</f>
        <v>#DIV/0!</v>
      </c>
    </row>
    <row r="46" spans="1:20" ht="33" customHeight="1" x14ac:dyDescent="0.25">
      <c r="A46" s="107">
        <v>46</v>
      </c>
      <c r="B46" s="86" t="s">
        <v>447</v>
      </c>
      <c r="C46" s="86"/>
      <c r="D46" s="86">
        <v>17</v>
      </c>
      <c r="E46" s="86" t="s">
        <v>448</v>
      </c>
      <c r="F46" s="14" t="s">
        <v>235</v>
      </c>
      <c r="G46" s="81">
        <v>2</v>
      </c>
      <c r="H46" s="81">
        <v>9</v>
      </c>
      <c r="I46" s="81">
        <v>9</v>
      </c>
      <c r="J46" s="82">
        <f>(G46*2)+H46+I46</f>
        <v>22</v>
      </c>
      <c r="K46" s="86" t="s">
        <v>449</v>
      </c>
      <c r="L46" s="83">
        <v>0.1</v>
      </c>
      <c r="M46" s="83">
        <v>0</v>
      </c>
      <c r="N46" s="83">
        <v>0</v>
      </c>
      <c r="O46" s="15">
        <v>1</v>
      </c>
      <c r="P46" s="15"/>
      <c r="Q46" s="84">
        <f>(((G46*L46*2)+(H46*M46)+(I46*N46))*O46)*100</f>
        <v>40</v>
      </c>
      <c r="R46" s="17">
        <v>3000</v>
      </c>
      <c r="S46" s="17"/>
      <c r="T46" s="16" t="e">
        <f>(Q46/S46)*1000</f>
        <v>#DIV/0!</v>
      </c>
    </row>
    <row r="47" spans="1:20" ht="33" customHeight="1" x14ac:dyDescent="0.25">
      <c r="A47" s="107">
        <v>47</v>
      </c>
      <c r="B47" s="14" t="s">
        <v>458</v>
      </c>
      <c r="C47" s="14" t="s">
        <v>152</v>
      </c>
      <c r="D47" s="14" t="s">
        <v>459</v>
      </c>
      <c r="E47" s="14" t="s">
        <v>460</v>
      </c>
      <c r="F47" s="14" t="s">
        <v>235</v>
      </c>
      <c r="G47" s="13">
        <v>0</v>
      </c>
      <c r="H47" s="13">
        <v>6</v>
      </c>
      <c r="I47" s="13">
        <v>3</v>
      </c>
      <c r="J47" s="18">
        <f>(G47*2)+H47+I47</f>
        <v>9</v>
      </c>
      <c r="K47" s="14" t="s">
        <v>461</v>
      </c>
      <c r="L47" s="15">
        <v>0.1</v>
      </c>
      <c r="M47" s="15">
        <v>0.1</v>
      </c>
      <c r="N47" s="15">
        <v>0.1</v>
      </c>
      <c r="O47" s="15">
        <v>1.1499999999999999</v>
      </c>
      <c r="P47" s="15"/>
      <c r="Q47" s="77">
        <f>(((G47*L47*2)+(H47*M47)+(I47*N47))*O47)*100</f>
        <v>103.50000000000001</v>
      </c>
      <c r="R47" s="17">
        <v>8000</v>
      </c>
      <c r="S47" s="17"/>
      <c r="T47" s="16" t="e">
        <f>(Q47/S47)*1000</f>
        <v>#DIV/0!</v>
      </c>
    </row>
    <row r="48" spans="1:20" ht="33" customHeight="1" x14ac:dyDescent="0.25">
      <c r="A48" s="107">
        <v>49</v>
      </c>
      <c r="B48" s="14" t="s">
        <v>464</v>
      </c>
      <c r="C48" s="13" t="s">
        <v>152</v>
      </c>
      <c r="D48" s="13">
        <v>19</v>
      </c>
      <c r="E48" s="14" t="s">
        <v>465</v>
      </c>
      <c r="F48" s="14" t="s">
        <v>235</v>
      </c>
      <c r="G48" s="13">
        <v>2</v>
      </c>
      <c r="H48" s="13">
        <v>9</v>
      </c>
      <c r="I48" s="13">
        <v>6</v>
      </c>
      <c r="J48" s="18">
        <f>(G48*2)+H48+I48</f>
        <v>19</v>
      </c>
      <c r="K48" s="14" t="s">
        <v>466</v>
      </c>
      <c r="L48" s="15">
        <v>0.8</v>
      </c>
      <c r="M48" s="15">
        <v>1</v>
      </c>
      <c r="N48" s="15">
        <v>0.1</v>
      </c>
      <c r="O48" s="15">
        <v>1</v>
      </c>
      <c r="P48" s="15"/>
      <c r="Q48" s="76">
        <f>(((G48*L48*2)+(H48*M48)+(I48*N48))*O48)*100</f>
        <v>1280</v>
      </c>
      <c r="R48" s="17">
        <v>100000</v>
      </c>
      <c r="S48" s="17"/>
      <c r="T48" s="16" t="e">
        <f>(Q48/S48)*1000</f>
        <v>#DIV/0!</v>
      </c>
    </row>
    <row r="49" spans="1:20" ht="33" customHeight="1" x14ac:dyDescent="0.25">
      <c r="A49" s="107">
        <v>50</v>
      </c>
      <c r="B49" s="14" t="s">
        <v>467</v>
      </c>
      <c r="C49" s="13" t="s">
        <v>152</v>
      </c>
      <c r="D49" s="13">
        <v>11</v>
      </c>
      <c r="E49" s="14" t="s">
        <v>468</v>
      </c>
      <c r="F49" s="14" t="s">
        <v>235</v>
      </c>
      <c r="G49" s="13">
        <v>0</v>
      </c>
      <c r="H49" s="13">
        <v>3</v>
      </c>
      <c r="I49" s="13">
        <v>0</v>
      </c>
      <c r="J49" s="18">
        <f>(G49*2)+H49+I49</f>
        <v>3</v>
      </c>
      <c r="K49" s="14" t="s">
        <v>457</v>
      </c>
      <c r="L49" s="15">
        <v>0.25</v>
      </c>
      <c r="M49" s="15">
        <v>0.5</v>
      </c>
      <c r="N49" s="15">
        <v>0.2</v>
      </c>
      <c r="O49" s="15">
        <v>1</v>
      </c>
      <c r="P49" s="15"/>
      <c r="Q49" s="77">
        <f>(((G49*L49*2)+(H49*M49)+(I49*N49))*O49)*100</f>
        <v>150</v>
      </c>
      <c r="R49" s="17">
        <v>12000</v>
      </c>
      <c r="S49" s="17"/>
      <c r="T49" s="16" t="e">
        <f>(Q49/S49)*1000</f>
        <v>#DIV/0!</v>
      </c>
    </row>
    <row r="50" spans="1:20" ht="33" customHeight="1" x14ac:dyDescent="0.25">
      <c r="A50" s="107">
        <v>51</v>
      </c>
      <c r="B50" s="14" t="s">
        <v>473</v>
      </c>
      <c r="C50" s="14" t="s">
        <v>165</v>
      </c>
      <c r="D50" s="14">
        <v>17</v>
      </c>
      <c r="E50" s="14" t="s">
        <v>420</v>
      </c>
      <c r="F50" s="14" t="s">
        <v>235</v>
      </c>
      <c r="G50" s="13">
        <v>0</v>
      </c>
      <c r="H50" s="13">
        <v>6</v>
      </c>
      <c r="I50" s="13">
        <v>0</v>
      </c>
      <c r="J50" s="18">
        <f>(G50*2)+H50+I50</f>
        <v>6</v>
      </c>
      <c r="K50" s="14" t="s">
        <v>474</v>
      </c>
      <c r="L50" s="15">
        <v>0.65</v>
      </c>
      <c r="M50" s="15">
        <v>0.9</v>
      </c>
      <c r="N50" s="15">
        <v>0.6</v>
      </c>
      <c r="O50" s="15">
        <v>1</v>
      </c>
      <c r="P50" s="15"/>
      <c r="Q50" s="76">
        <f>(((G50*L50*2)+(H50*M50)+(I50*N50))*O50)*100</f>
        <v>540</v>
      </c>
      <c r="R50" s="17">
        <v>45000</v>
      </c>
      <c r="S50" s="17"/>
      <c r="T50" s="16" t="e">
        <f>(Q50/S50)*1000</f>
        <v>#DIV/0!</v>
      </c>
    </row>
    <row r="51" spans="1:20" ht="33" customHeight="1" x14ac:dyDescent="0.25">
      <c r="A51" s="107">
        <v>52</v>
      </c>
      <c r="B51" s="14" t="s">
        <v>475</v>
      </c>
      <c r="C51" s="14"/>
      <c r="D51" s="14">
        <v>14</v>
      </c>
      <c r="E51" s="14" t="s">
        <v>476</v>
      </c>
      <c r="F51" s="14" t="s">
        <v>235</v>
      </c>
      <c r="G51" s="13">
        <v>0</v>
      </c>
      <c r="H51" s="13">
        <v>1</v>
      </c>
      <c r="I51" s="13">
        <v>3</v>
      </c>
      <c r="J51" s="18">
        <f>(G51*2)+H51+I51</f>
        <v>4</v>
      </c>
      <c r="K51" s="14" t="s">
        <v>185</v>
      </c>
      <c r="L51" s="15">
        <v>0.25</v>
      </c>
      <c r="M51" s="15">
        <v>0.5</v>
      </c>
      <c r="N51" s="15">
        <v>0.2</v>
      </c>
      <c r="O51" s="15">
        <v>1.3</v>
      </c>
      <c r="P51" s="15"/>
      <c r="Q51" s="20">
        <f>(((G51*L51*2)+(H51*M51)+(I51*N51))*O51)*100</f>
        <v>143.00000000000003</v>
      </c>
      <c r="R51" s="17">
        <v>12000</v>
      </c>
      <c r="S51" s="17"/>
      <c r="T51" s="16" t="e">
        <f>(Q51/S51)*1000</f>
        <v>#DIV/0!</v>
      </c>
    </row>
    <row r="52" spans="1:20" ht="33" customHeight="1" x14ac:dyDescent="0.25">
      <c r="A52" s="107">
        <v>53</v>
      </c>
      <c r="B52" s="14" t="s">
        <v>477</v>
      </c>
      <c r="C52" s="14"/>
      <c r="D52" s="14">
        <v>15</v>
      </c>
      <c r="E52" s="14" t="s">
        <v>478</v>
      </c>
      <c r="F52" s="14" t="s">
        <v>235</v>
      </c>
      <c r="G52" s="13">
        <v>0</v>
      </c>
      <c r="H52" s="13">
        <v>1</v>
      </c>
      <c r="I52" s="13">
        <v>3</v>
      </c>
      <c r="J52" s="18">
        <f>(G52*2)+H52+I52</f>
        <v>4</v>
      </c>
      <c r="K52" s="14" t="s">
        <v>479</v>
      </c>
      <c r="L52" s="15">
        <v>0.25</v>
      </c>
      <c r="M52" s="15">
        <v>0.5</v>
      </c>
      <c r="N52" s="15">
        <v>0.2</v>
      </c>
      <c r="O52" s="15">
        <v>1.3</v>
      </c>
      <c r="P52" s="15"/>
      <c r="Q52" s="16">
        <f>(((G52*L52*2)+(H52*M52)+(I52*N52))*O52)*100</f>
        <v>143.00000000000003</v>
      </c>
      <c r="R52" s="17">
        <v>12000</v>
      </c>
      <c r="S52" s="17"/>
      <c r="T52" s="16" t="e">
        <f>(Q52/S52)*1000</f>
        <v>#DIV/0!</v>
      </c>
    </row>
    <row r="53" spans="1:20" ht="33" customHeight="1" x14ac:dyDescent="0.25">
      <c r="A53" s="107">
        <v>54</v>
      </c>
      <c r="B53" s="14" t="s">
        <v>480</v>
      </c>
      <c r="C53" s="13" t="s">
        <v>165</v>
      </c>
      <c r="D53" s="13">
        <v>3</v>
      </c>
      <c r="E53" s="14" t="s">
        <v>481</v>
      </c>
      <c r="F53" s="14" t="s">
        <v>235</v>
      </c>
      <c r="G53" s="13">
        <v>0</v>
      </c>
      <c r="H53" s="13">
        <v>6</v>
      </c>
      <c r="I53" s="13">
        <v>1</v>
      </c>
      <c r="J53" s="18">
        <f>(G53*2)+H53+I53</f>
        <v>7</v>
      </c>
      <c r="K53" s="14" t="s">
        <v>482</v>
      </c>
      <c r="L53" s="15">
        <v>0.8</v>
      </c>
      <c r="M53" s="15">
        <v>0.95</v>
      </c>
      <c r="N53" s="15">
        <v>0.65</v>
      </c>
      <c r="O53" s="15">
        <v>1</v>
      </c>
      <c r="P53" s="15"/>
      <c r="Q53" s="76">
        <f>(((G53*L53*2)+(H53*M53)+(I53*N53))*O53)*100</f>
        <v>635</v>
      </c>
      <c r="R53" s="17">
        <v>55000</v>
      </c>
      <c r="S53" s="17"/>
      <c r="T53" s="16" t="e">
        <f>(Q53/S53)*1000</f>
        <v>#DIV/0!</v>
      </c>
    </row>
    <row r="54" spans="1:20" ht="33" customHeight="1" x14ac:dyDescent="0.25">
      <c r="A54" s="107">
        <v>55</v>
      </c>
      <c r="B54" s="14" t="s">
        <v>483</v>
      </c>
      <c r="C54" s="13" t="s">
        <v>165</v>
      </c>
      <c r="D54" s="13">
        <v>2</v>
      </c>
      <c r="E54" s="14" t="s">
        <v>484</v>
      </c>
      <c r="F54" s="14" t="s">
        <v>235</v>
      </c>
      <c r="G54" s="13">
        <v>4</v>
      </c>
      <c r="H54" s="13">
        <v>6</v>
      </c>
      <c r="I54" s="13">
        <v>6</v>
      </c>
      <c r="J54" s="18">
        <f>(G54*2)+H54+I54</f>
        <v>20</v>
      </c>
      <c r="K54" s="14" t="s">
        <v>485</v>
      </c>
      <c r="L54" s="87">
        <v>0.05</v>
      </c>
      <c r="M54" s="87">
        <v>0</v>
      </c>
      <c r="N54" s="87">
        <v>0</v>
      </c>
      <c r="O54" s="15">
        <v>1.1499999999999999</v>
      </c>
      <c r="P54" s="15"/>
      <c r="Q54" s="20">
        <f>(((G54*L54*2)+(H54*M54)+(I54*N54))*O54)*100</f>
        <v>46</v>
      </c>
      <c r="R54" s="17">
        <v>4000</v>
      </c>
      <c r="S54" s="17"/>
      <c r="T54" s="16" t="e">
        <f>(Q54/S54)*1000</f>
        <v>#DIV/0!</v>
      </c>
    </row>
    <row r="55" spans="1:20" ht="33" customHeight="1" x14ac:dyDescent="0.25">
      <c r="A55" s="107">
        <v>56</v>
      </c>
      <c r="B55" s="14" t="s">
        <v>486</v>
      </c>
      <c r="C55" s="13" t="s">
        <v>165</v>
      </c>
      <c r="D55" s="13">
        <v>5</v>
      </c>
      <c r="E55" s="14" t="s">
        <v>487</v>
      </c>
      <c r="F55" s="14" t="s">
        <v>235</v>
      </c>
      <c r="G55" s="13">
        <v>0</v>
      </c>
      <c r="H55" s="13">
        <v>6</v>
      </c>
      <c r="I55" s="13">
        <v>0</v>
      </c>
      <c r="J55" s="18">
        <f>(G55*2)+H55+I55</f>
        <v>6</v>
      </c>
      <c r="K55" s="14" t="s">
        <v>488</v>
      </c>
      <c r="L55" s="15">
        <v>0.8</v>
      </c>
      <c r="M55" s="15">
        <v>0.65</v>
      </c>
      <c r="N55" s="15">
        <v>0.65</v>
      </c>
      <c r="O55" s="15">
        <v>1.1499999999999999</v>
      </c>
      <c r="P55" s="15"/>
      <c r="Q55" s="20">
        <f>(((G55*L55*2)+(H55*M55)+(I55*N55))*O55)*100</f>
        <v>448.50000000000006</v>
      </c>
      <c r="R55" s="17">
        <v>40000</v>
      </c>
      <c r="S55" s="17"/>
      <c r="T55" s="16" t="e">
        <f>(Q55/S55)*1000</f>
        <v>#DIV/0!</v>
      </c>
    </row>
    <row r="56" spans="1:20" ht="33" customHeight="1" x14ac:dyDescent="0.25">
      <c r="A56" s="107">
        <v>57</v>
      </c>
      <c r="B56" s="14" t="s">
        <v>489</v>
      </c>
      <c r="C56" s="13" t="s">
        <v>165</v>
      </c>
      <c r="D56" s="13">
        <v>1</v>
      </c>
      <c r="E56" s="14" t="s">
        <v>490</v>
      </c>
      <c r="F56" s="14" t="s">
        <v>235</v>
      </c>
      <c r="G56" s="13">
        <v>4</v>
      </c>
      <c r="H56" s="13">
        <v>3</v>
      </c>
      <c r="I56" s="13">
        <v>3</v>
      </c>
      <c r="J56" s="18">
        <f>(G56*2)+H56+I56</f>
        <v>14</v>
      </c>
      <c r="K56" s="14" t="s">
        <v>491</v>
      </c>
      <c r="L56" s="15">
        <v>0.5</v>
      </c>
      <c r="M56" s="15">
        <v>0.25</v>
      </c>
      <c r="N56" s="15">
        <v>0.25</v>
      </c>
      <c r="O56" s="15">
        <v>1</v>
      </c>
      <c r="P56" s="15"/>
      <c r="Q56" s="20">
        <f>(((G56*L56*2)+(H56*M56)+(I56*N56))*O56)*100</f>
        <v>550</v>
      </c>
      <c r="R56" s="17">
        <v>50000</v>
      </c>
      <c r="S56" s="17"/>
      <c r="T56" s="16" t="e">
        <f>(Q56/S56)*1000</f>
        <v>#DIV/0!</v>
      </c>
    </row>
    <row r="57" spans="1:20" ht="33" customHeight="1" x14ac:dyDescent="0.25">
      <c r="A57" s="107">
        <v>58</v>
      </c>
      <c r="B57" s="14" t="s">
        <v>496</v>
      </c>
      <c r="C57" s="14"/>
      <c r="D57" s="13">
        <v>15</v>
      </c>
      <c r="E57" s="14" t="s">
        <v>497</v>
      </c>
      <c r="F57" s="14" t="s">
        <v>235</v>
      </c>
      <c r="G57" s="13">
        <v>4</v>
      </c>
      <c r="H57" s="13">
        <v>6</v>
      </c>
      <c r="I57" s="13">
        <v>6</v>
      </c>
      <c r="J57" s="18">
        <f>(G57*2)+H57+I57</f>
        <v>20</v>
      </c>
      <c r="K57" s="14" t="s">
        <v>498</v>
      </c>
      <c r="L57" s="15">
        <v>0.4</v>
      </c>
      <c r="M57" s="15">
        <v>0</v>
      </c>
      <c r="N57" s="15">
        <v>0.1</v>
      </c>
      <c r="O57" s="15">
        <v>1</v>
      </c>
      <c r="P57" s="15"/>
      <c r="Q57" s="16">
        <f>(((G57*L57*2)+(H57*M57)+(I57*N57))*O57)*100</f>
        <v>380</v>
      </c>
      <c r="R57" s="17">
        <v>35000</v>
      </c>
      <c r="S57" s="17"/>
      <c r="T57" s="16" t="e">
        <f>(Q57/S57)*1000</f>
        <v>#DIV/0!</v>
      </c>
    </row>
    <row r="58" spans="1:20" ht="33" customHeight="1" x14ac:dyDescent="0.25">
      <c r="A58" s="107">
        <v>59</v>
      </c>
      <c r="B58" s="14" t="s">
        <v>502</v>
      </c>
      <c r="C58" s="14"/>
      <c r="D58" s="14" t="s">
        <v>255</v>
      </c>
      <c r="E58" s="14" t="s">
        <v>503</v>
      </c>
      <c r="F58" s="14" t="s">
        <v>235</v>
      </c>
      <c r="G58" s="13">
        <v>2</v>
      </c>
      <c r="H58" s="13">
        <v>1</v>
      </c>
      <c r="I58" s="13">
        <v>6</v>
      </c>
      <c r="J58" s="18">
        <f>G58*2+H58+I58</f>
        <v>11</v>
      </c>
      <c r="K58" s="14" t="s">
        <v>504</v>
      </c>
      <c r="L58" s="15">
        <v>0.2</v>
      </c>
      <c r="M58" s="15">
        <v>0</v>
      </c>
      <c r="N58" s="15">
        <v>0.8</v>
      </c>
      <c r="O58" s="15">
        <v>1.1499999999999999</v>
      </c>
      <c r="P58" s="15"/>
      <c r="Q58" s="20">
        <f>(((G58*L58*2)+(H58*M58)+(I58*N58))*O58)*100</f>
        <v>644</v>
      </c>
      <c r="R58" s="17">
        <v>60000</v>
      </c>
      <c r="S58" s="17"/>
      <c r="T58" s="16" t="e">
        <f>(Q58/S58)*1000</f>
        <v>#DIV/0!</v>
      </c>
    </row>
    <row r="59" spans="1:20" ht="33" customHeight="1" x14ac:dyDescent="0.25">
      <c r="A59" s="107">
        <v>60</v>
      </c>
      <c r="B59" s="14" t="s">
        <v>505</v>
      </c>
      <c r="C59" s="14" t="s">
        <v>152</v>
      </c>
      <c r="D59" s="14">
        <v>12</v>
      </c>
      <c r="E59" s="14" t="s">
        <v>506</v>
      </c>
      <c r="F59" s="14" t="s">
        <v>235</v>
      </c>
      <c r="G59" s="13">
        <v>2</v>
      </c>
      <c r="H59" s="13">
        <v>6</v>
      </c>
      <c r="I59" s="13">
        <v>1</v>
      </c>
      <c r="J59" s="18">
        <f>(G59*2)+H59+I59</f>
        <v>11</v>
      </c>
      <c r="K59" s="122" t="s">
        <v>507</v>
      </c>
      <c r="L59" s="87">
        <v>0.75</v>
      </c>
      <c r="M59" s="87">
        <v>0.1</v>
      </c>
      <c r="N59" s="87">
        <v>0.1</v>
      </c>
      <c r="O59" s="15">
        <v>1</v>
      </c>
      <c r="P59" s="15"/>
      <c r="Q59" s="20">
        <f>(((G59*L59*2)+(H59*M59)+(I59*N59))*O59)*100</f>
        <v>370</v>
      </c>
      <c r="R59" s="17">
        <v>35000</v>
      </c>
      <c r="S59" s="17"/>
      <c r="T59" s="16" t="e">
        <f>(Q59/S59)*1000</f>
        <v>#DIV/0!</v>
      </c>
    </row>
    <row r="60" spans="1:20" ht="33" customHeight="1" x14ac:dyDescent="0.25">
      <c r="A60" s="107">
        <v>61</v>
      </c>
      <c r="B60" s="14" t="s">
        <v>508</v>
      </c>
      <c r="C60" s="14" t="s">
        <v>165</v>
      </c>
      <c r="D60" s="14">
        <v>3</v>
      </c>
      <c r="E60" s="14" t="s">
        <v>509</v>
      </c>
      <c r="F60" s="14" t="s">
        <v>235</v>
      </c>
      <c r="G60" s="13">
        <v>0</v>
      </c>
      <c r="H60" s="13">
        <v>1</v>
      </c>
      <c r="I60" s="13">
        <v>9</v>
      </c>
      <c r="J60" s="18">
        <f>G60*2+H60+I60</f>
        <v>10</v>
      </c>
      <c r="K60" s="14" t="s">
        <v>510</v>
      </c>
      <c r="L60" s="15">
        <v>0.14000000000000001</v>
      </c>
      <c r="M60" s="15">
        <v>0.1</v>
      </c>
      <c r="N60" s="15">
        <v>0.1</v>
      </c>
      <c r="O60" s="15">
        <v>1</v>
      </c>
      <c r="P60" s="15"/>
      <c r="Q60" s="20">
        <f>(((G60*L60*2)+(H60*M60)+(I60*N60))*O60)*100</f>
        <v>100</v>
      </c>
      <c r="R60" s="17">
        <v>10000</v>
      </c>
      <c r="S60" s="17"/>
      <c r="T60" s="16" t="e">
        <f>(Q60/S60)*1000</f>
        <v>#DIV/0!</v>
      </c>
    </row>
    <row r="61" spans="1:20" ht="33" customHeight="1" x14ac:dyDescent="0.25">
      <c r="A61" s="107">
        <v>62</v>
      </c>
      <c r="B61" s="14" t="s">
        <v>511</v>
      </c>
      <c r="C61" s="13"/>
      <c r="D61" s="13">
        <v>15</v>
      </c>
      <c r="E61" s="14" t="s">
        <v>512</v>
      </c>
      <c r="F61" s="14" t="s">
        <v>235</v>
      </c>
      <c r="G61" s="13">
        <v>2</v>
      </c>
      <c r="H61" s="13">
        <v>3</v>
      </c>
      <c r="I61" s="13">
        <v>6</v>
      </c>
      <c r="J61" s="18">
        <f>(G61*2)+H61+I61</f>
        <v>13</v>
      </c>
      <c r="K61" s="14" t="s">
        <v>513</v>
      </c>
      <c r="L61" s="15">
        <v>0.05</v>
      </c>
      <c r="M61" s="15">
        <v>0</v>
      </c>
      <c r="N61" s="15">
        <v>0</v>
      </c>
      <c r="O61" s="15">
        <v>1</v>
      </c>
      <c r="P61" s="15"/>
      <c r="Q61" s="77">
        <f>(((G61*L61*2)+(H61*M61)+(I61*N61))*O61)*100</f>
        <v>20</v>
      </c>
      <c r="R61" s="17">
        <v>2000</v>
      </c>
      <c r="S61" s="17"/>
      <c r="T61" s="16" t="e">
        <f>(Q61/S61)*1000</f>
        <v>#DIV/0!</v>
      </c>
    </row>
    <row r="62" spans="1:20" ht="33" customHeight="1" x14ac:dyDescent="0.25">
      <c r="A62" s="107">
        <v>63</v>
      </c>
      <c r="B62" s="14" t="s">
        <v>514</v>
      </c>
      <c r="C62" s="14" t="s">
        <v>165</v>
      </c>
      <c r="D62" s="14">
        <v>12</v>
      </c>
      <c r="E62" s="14" t="s">
        <v>515</v>
      </c>
      <c r="F62" s="14" t="s">
        <v>235</v>
      </c>
      <c r="G62" s="13">
        <v>0</v>
      </c>
      <c r="H62" s="13">
        <v>9</v>
      </c>
      <c r="I62" s="13">
        <v>1</v>
      </c>
      <c r="J62" s="18">
        <f>(G62*2)+H62+I62</f>
        <v>10</v>
      </c>
      <c r="K62" s="14" t="s">
        <v>93</v>
      </c>
      <c r="L62" s="15">
        <v>0.8</v>
      </c>
      <c r="M62" s="15">
        <v>1</v>
      </c>
      <c r="N62" s="15">
        <v>0.1</v>
      </c>
      <c r="O62" s="15">
        <v>1.3</v>
      </c>
      <c r="P62" s="15"/>
      <c r="Q62" s="77">
        <f>(((G62*L62*2)+(H62*M62)+(I62*N62))*O62)*100</f>
        <v>1183</v>
      </c>
      <c r="R62" s="17">
        <f>410*300</f>
        <v>123000</v>
      </c>
      <c r="S62" s="17"/>
      <c r="T62" s="16" t="e">
        <f>(Q62/S62)*1000</f>
        <v>#DIV/0!</v>
      </c>
    </row>
    <row r="63" spans="1:20" ht="33" customHeight="1" x14ac:dyDescent="0.25">
      <c r="A63" s="107">
        <v>64</v>
      </c>
      <c r="B63" s="14" t="s">
        <v>516</v>
      </c>
      <c r="C63" s="14" t="s">
        <v>165</v>
      </c>
      <c r="D63" s="14">
        <v>9</v>
      </c>
      <c r="E63" s="14" t="s">
        <v>517</v>
      </c>
      <c r="F63" s="14" t="s">
        <v>235</v>
      </c>
      <c r="G63" s="13">
        <v>2</v>
      </c>
      <c r="H63" s="13">
        <v>6</v>
      </c>
      <c r="I63" s="13">
        <v>1</v>
      </c>
      <c r="J63" s="18">
        <f>(G63*2)+H63+I63</f>
        <v>11</v>
      </c>
      <c r="K63" s="14" t="s">
        <v>518</v>
      </c>
      <c r="L63" s="15">
        <v>0.25</v>
      </c>
      <c r="M63" s="15">
        <v>0.5</v>
      </c>
      <c r="N63" s="15">
        <v>0.2</v>
      </c>
      <c r="O63" s="15">
        <v>1</v>
      </c>
      <c r="P63" s="15"/>
      <c r="Q63" s="20">
        <f>(((G63*L63*2)+(H63*M63)+(I63*N63))*O63)*100</f>
        <v>420</v>
      </c>
      <c r="R63" s="17">
        <v>45000</v>
      </c>
      <c r="S63" s="17"/>
      <c r="T63" s="16" t="e">
        <f>(Q63/S63)*1000</f>
        <v>#DIV/0!</v>
      </c>
    </row>
    <row r="64" spans="1:20" ht="33" customHeight="1" x14ac:dyDescent="0.25">
      <c r="A64" s="107">
        <v>65</v>
      </c>
      <c r="B64" s="14" t="s">
        <v>519</v>
      </c>
      <c r="C64" s="14"/>
      <c r="D64" s="14">
        <v>15</v>
      </c>
      <c r="E64" s="14" t="s">
        <v>520</v>
      </c>
      <c r="F64" s="14" t="s">
        <v>235</v>
      </c>
      <c r="G64" s="13">
        <v>0</v>
      </c>
      <c r="H64" s="13">
        <v>1</v>
      </c>
      <c r="I64" s="13">
        <v>3</v>
      </c>
      <c r="J64" s="18">
        <f>(G64*2)+H64+I64</f>
        <v>4</v>
      </c>
      <c r="K64" s="14" t="s">
        <v>457</v>
      </c>
      <c r="L64" s="15">
        <v>0.25</v>
      </c>
      <c r="M64" s="15">
        <v>0.5</v>
      </c>
      <c r="N64" s="15">
        <v>0.2</v>
      </c>
      <c r="O64" s="15">
        <v>1</v>
      </c>
      <c r="P64" s="15"/>
      <c r="Q64" s="20">
        <f>(((G64*L64*2)+(H64*M64)+(I64*N64))*O64)*100</f>
        <v>110.00000000000001</v>
      </c>
      <c r="R64" s="17">
        <v>12000</v>
      </c>
      <c r="S64" s="17"/>
      <c r="T64" s="16" t="e">
        <f>(Q64/S64)*1000</f>
        <v>#DIV/0!</v>
      </c>
    </row>
    <row r="65" spans="1:20" ht="33" customHeight="1" x14ac:dyDescent="0.25">
      <c r="A65" s="107">
        <v>66</v>
      </c>
      <c r="B65" s="14" t="s">
        <v>521</v>
      </c>
      <c r="C65" s="13" t="s">
        <v>152</v>
      </c>
      <c r="D65" s="13" t="s">
        <v>255</v>
      </c>
      <c r="E65" s="14" t="s">
        <v>253</v>
      </c>
      <c r="F65" s="14" t="s">
        <v>235</v>
      </c>
      <c r="G65" s="13">
        <v>0</v>
      </c>
      <c r="H65" s="13">
        <v>1</v>
      </c>
      <c r="I65" s="13">
        <v>3</v>
      </c>
      <c r="J65" s="18">
        <f>(G65*2)+H65+I65</f>
        <v>4</v>
      </c>
      <c r="K65" s="14" t="s">
        <v>457</v>
      </c>
      <c r="L65" s="15">
        <v>0.25</v>
      </c>
      <c r="M65" s="15">
        <v>0.5</v>
      </c>
      <c r="N65" s="15">
        <v>0.2</v>
      </c>
      <c r="O65" s="15">
        <v>1</v>
      </c>
      <c r="P65" s="15"/>
      <c r="Q65" s="16">
        <f>(((G65*L65*2)+(H65*M65)+(I65*N65))*O65)*100</f>
        <v>110.00000000000001</v>
      </c>
      <c r="R65" s="17">
        <v>12000</v>
      </c>
      <c r="S65" s="17"/>
      <c r="T65" s="16" t="e">
        <f>(Q65/S65)*1000</f>
        <v>#DIV/0!</v>
      </c>
    </row>
    <row r="66" spans="1:20" ht="33" customHeight="1" x14ac:dyDescent="0.25">
      <c r="A66" s="107">
        <v>67</v>
      </c>
      <c r="B66" s="14" t="s">
        <v>525</v>
      </c>
      <c r="C66" s="14" t="s">
        <v>152</v>
      </c>
      <c r="D66" s="14">
        <v>15</v>
      </c>
      <c r="E66" s="14" t="s">
        <v>526</v>
      </c>
      <c r="F66" s="14" t="s">
        <v>235</v>
      </c>
      <c r="G66" s="13">
        <v>0</v>
      </c>
      <c r="H66" s="13">
        <v>6</v>
      </c>
      <c r="I66" s="13">
        <v>0</v>
      </c>
      <c r="J66" s="18">
        <f>(G66*2)+H66+I66</f>
        <v>6</v>
      </c>
      <c r="K66" s="14" t="s">
        <v>527</v>
      </c>
      <c r="L66" s="15">
        <v>0.75</v>
      </c>
      <c r="M66" s="15">
        <v>0.75</v>
      </c>
      <c r="N66" s="15">
        <v>0.45</v>
      </c>
      <c r="O66" s="15">
        <v>1</v>
      </c>
      <c r="P66" s="15"/>
      <c r="Q66" s="76">
        <f>(((G66*L66*2)+(H66*M66)+(I66*N66))*O66)*100</f>
        <v>450</v>
      </c>
      <c r="R66" s="17">
        <v>50000</v>
      </c>
      <c r="S66" s="17"/>
      <c r="T66" s="16" t="e">
        <f>(Q66/S66)*1000</f>
        <v>#DIV/0!</v>
      </c>
    </row>
    <row r="67" spans="1:20" ht="33" customHeight="1" x14ac:dyDescent="0.25">
      <c r="A67" s="107">
        <v>68</v>
      </c>
      <c r="B67" s="14" t="s">
        <v>528</v>
      </c>
      <c r="C67" s="14" t="s">
        <v>165</v>
      </c>
      <c r="D67" s="14">
        <v>11</v>
      </c>
      <c r="E67" s="14" t="s">
        <v>529</v>
      </c>
      <c r="F67" s="14" t="s">
        <v>235</v>
      </c>
      <c r="G67" s="13">
        <v>0</v>
      </c>
      <c r="H67" s="13">
        <v>9</v>
      </c>
      <c r="I67" s="13">
        <v>1</v>
      </c>
      <c r="J67" s="18">
        <f>(G67*2)+H67+I67</f>
        <v>10</v>
      </c>
      <c r="K67" s="14" t="s">
        <v>530</v>
      </c>
      <c r="L67" s="217">
        <v>0.8</v>
      </c>
      <c r="M67" s="217">
        <v>1</v>
      </c>
      <c r="N67" s="217">
        <v>0</v>
      </c>
      <c r="O67" s="15">
        <v>1</v>
      </c>
      <c r="P67" s="15"/>
      <c r="Q67" s="20">
        <f>(((G67*L67*2)+(H67*M67)+(I67*N67))*O67)*100</f>
        <v>900</v>
      </c>
      <c r="R67" s="17">
        <v>100000</v>
      </c>
      <c r="S67" s="17"/>
      <c r="T67" s="16" t="e">
        <f>(Q67/S67)*1000</f>
        <v>#DIV/0!</v>
      </c>
    </row>
    <row r="68" spans="1:20" ht="33" customHeight="1" x14ac:dyDescent="0.25">
      <c r="A68" s="107">
        <v>69</v>
      </c>
      <c r="B68" s="14" t="s">
        <v>534</v>
      </c>
      <c r="C68" s="13"/>
      <c r="D68" s="13">
        <v>6</v>
      </c>
      <c r="E68" s="14" t="s">
        <v>373</v>
      </c>
      <c r="F68" s="14" t="s">
        <v>235</v>
      </c>
      <c r="G68" s="13">
        <v>2</v>
      </c>
      <c r="H68" s="13">
        <v>1</v>
      </c>
      <c r="I68" s="13">
        <v>0</v>
      </c>
      <c r="J68" s="18">
        <f>G68*2+H68+I68</f>
        <v>5</v>
      </c>
      <c r="K68" s="122" t="s">
        <v>185</v>
      </c>
      <c r="L68" s="15">
        <v>0.25</v>
      </c>
      <c r="M68" s="15">
        <v>0.5</v>
      </c>
      <c r="N68" s="15">
        <v>0.2</v>
      </c>
      <c r="O68" s="15">
        <v>1.1499999999999999</v>
      </c>
      <c r="P68" s="15"/>
      <c r="Q68" s="77">
        <f>(((G68*L68*2)+(H68*M68)+(I68*N68))*O68)*100</f>
        <v>172.5</v>
      </c>
      <c r="R68" s="17">
        <v>20000</v>
      </c>
      <c r="S68" s="17"/>
      <c r="T68" s="16" t="e">
        <f>(Q68/S68)*1000</f>
        <v>#DIV/0!</v>
      </c>
    </row>
    <row r="69" spans="1:20" ht="33" customHeight="1" x14ac:dyDescent="0.25">
      <c r="A69" s="107">
        <v>70</v>
      </c>
      <c r="B69" s="14" t="s">
        <v>535</v>
      </c>
      <c r="C69" s="13" t="s">
        <v>165</v>
      </c>
      <c r="D69" s="13">
        <v>2</v>
      </c>
      <c r="E69" s="14" t="s">
        <v>536</v>
      </c>
      <c r="F69" s="14" t="s">
        <v>235</v>
      </c>
      <c r="G69" s="13">
        <v>4</v>
      </c>
      <c r="H69" s="13">
        <v>6</v>
      </c>
      <c r="I69" s="13">
        <v>1</v>
      </c>
      <c r="J69" s="18">
        <f>(G69*2)+H69+I69</f>
        <v>15</v>
      </c>
      <c r="K69" s="14" t="s">
        <v>537</v>
      </c>
      <c r="L69" s="15">
        <v>0.5</v>
      </c>
      <c r="M69" s="15">
        <v>0.25</v>
      </c>
      <c r="N69" s="15">
        <v>0.25</v>
      </c>
      <c r="O69" s="15">
        <v>1.1499999999999999</v>
      </c>
      <c r="P69" s="15"/>
      <c r="Q69" s="20">
        <f>(((G69*L69*2)+(H69*M69)+(I69*N69))*O69)*100</f>
        <v>661.25</v>
      </c>
      <c r="R69" s="17">
        <v>80000</v>
      </c>
      <c r="S69" s="17"/>
      <c r="T69" s="16" t="e">
        <f>(Q69/S69)*1000</f>
        <v>#DIV/0!</v>
      </c>
    </row>
    <row r="70" spans="1:20" ht="33" customHeight="1" x14ac:dyDescent="0.25">
      <c r="A70" s="107">
        <v>71</v>
      </c>
      <c r="B70" s="14" t="s">
        <v>544</v>
      </c>
      <c r="C70" s="13" t="s">
        <v>152</v>
      </c>
      <c r="D70" s="13">
        <v>14</v>
      </c>
      <c r="E70" s="14" t="s">
        <v>545</v>
      </c>
      <c r="F70" s="14" t="s">
        <v>235</v>
      </c>
      <c r="G70" s="13">
        <v>2</v>
      </c>
      <c r="H70" s="13">
        <v>1</v>
      </c>
      <c r="I70" s="13">
        <v>1</v>
      </c>
      <c r="J70" s="18">
        <f>(G70*2)+H70+I70</f>
        <v>6</v>
      </c>
      <c r="K70" s="14" t="s">
        <v>510</v>
      </c>
      <c r="L70" s="15">
        <v>0.14000000000000001</v>
      </c>
      <c r="M70" s="15">
        <v>0.1</v>
      </c>
      <c r="N70" s="15">
        <v>0.1</v>
      </c>
      <c r="O70" s="15">
        <v>1</v>
      </c>
      <c r="P70" s="15"/>
      <c r="Q70" s="16">
        <f>(((G70*L70*2)+(H70*M70)+(I70*N70))*O70)*100</f>
        <v>76</v>
      </c>
      <c r="R70" s="17">
        <v>10000</v>
      </c>
      <c r="S70" s="17"/>
      <c r="T70" s="16" t="e">
        <f>(Q70/S70)*1000</f>
        <v>#DIV/0!</v>
      </c>
    </row>
    <row r="71" spans="1:20" ht="33" customHeight="1" x14ac:dyDescent="0.25">
      <c r="A71" s="107">
        <v>72</v>
      </c>
      <c r="B71" s="14" t="s">
        <v>546</v>
      </c>
      <c r="C71" s="14" t="s">
        <v>165</v>
      </c>
      <c r="D71" s="13">
        <v>6</v>
      </c>
      <c r="E71" s="14" t="s">
        <v>547</v>
      </c>
      <c r="F71" s="14" t="s">
        <v>235</v>
      </c>
      <c r="G71" s="13">
        <v>2</v>
      </c>
      <c r="H71" s="13">
        <v>1</v>
      </c>
      <c r="I71" s="13">
        <v>3</v>
      </c>
      <c r="J71" s="18">
        <f>(G71*2)+H71+I71</f>
        <v>8</v>
      </c>
      <c r="K71" s="14" t="s">
        <v>507</v>
      </c>
      <c r="L71" s="15">
        <v>0.5</v>
      </c>
      <c r="M71" s="15">
        <v>0.1</v>
      </c>
      <c r="N71" s="15">
        <v>0.1</v>
      </c>
      <c r="O71" s="15">
        <v>1</v>
      </c>
      <c r="P71" s="15"/>
      <c r="Q71" s="20">
        <f>(((G71*L71*2)+(H71*M71)+(I71*N71))*O71)*100</f>
        <v>240.00000000000003</v>
      </c>
      <c r="R71" s="21">
        <v>32000</v>
      </c>
      <c r="S71" s="21"/>
      <c r="T71" s="16" t="e">
        <f>(Q71/S71)*1000</f>
        <v>#DIV/0!</v>
      </c>
    </row>
    <row r="72" spans="1:20" ht="33" customHeight="1" x14ac:dyDescent="0.25">
      <c r="A72" s="107">
        <v>73</v>
      </c>
      <c r="B72" s="14" t="s">
        <v>549</v>
      </c>
      <c r="C72" s="14" t="s">
        <v>165</v>
      </c>
      <c r="D72" s="14">
        <v>10</v>
      </c>
      <c r="E72" s="14" t="s">
        <v>550</v>
      </c>
      <c r="F72" s="14" t="s">
        <v>235</v>
      </c>
      <c r="G72" s="13">
        <v>0</v>
      </c>
      <c r="H72" s="13">
        <v>3</v>
      </c>
      <c r="I72" s="13">
        <v>6</v>
      </c>
      <c r="J72" s="18">
        <f>(G72*2)+H72+I72</f>
        <v>9</v>
      </c>
      <c r="K72" s="14" t="s">
        <v>507</v>
      </c>
      <c r="L72" s="15">
        <v>0.5</v>
      </c>
      <c r="M72" s="15">
        <v>0.1</v>
      </c>
      <c r="N72" s="15">
        <v>0.1</v>
      </c>
      <c r="O72" s="15">
        <v>1.3</v>
      </c>
      <c r="P72" s="15"/>
      <c r="Q72" s="84">
        <f>(((G72*L72*2)+(H72*M72)+(I72*N72))*O72)*100</f>
        <v>117.00000000000001</v>
      </c>
      <c r="R72" s="17">
        <v>16000</v>
      </c>
      <c r="S72" s="17"/>
      <c r="T72" s="16" t="e">
        <f>(Q72/S72)*1000</f>
        <v>#DIV/0!</v>
      </c>
    </row>
    <row r="73" spans="1:20" ht="33" customHeight="1" x14ac:dyDescent="0.25">
      <c r="A73" s="107">
        <v>74</v>
      </c>
      <c r="B73" s="14" t="s">
        <v>551</v>
      </c>
      <c r="C73" s="14" t="s">
        <v>165</v>
      </c>
      <c r="D73" s="14" t="s">
        <v>361</v>
      </c>
      <c r="E73" s="14" t="s">
        <v>303</v>
      </c>
      <c r="F73" s="14" t="s">
        <v>235</v>
      </c>
      <c r="G73" s="13">
        <v>2</v>
      </c>
      <c r="H73" s="13">
        <v>6</v>
      </c>
      <c r="I73" s="13">
        <v>0</v>
      </c>
      <c r="J73" s="18">
        <f>G73*2+H73+I73</f>
        <v>10</v>
      </c>
      <c r="K73" s="14" t="s">
        <v>68</v>
      </c>
      <c r="L73" s="87">
        <v>0.2</v>
      </c>
      <c r="M73" s="87">
        <v>0.1</v>
      </c>
      <c r="N73" s="87">
        <v>0</v>
      </c>
      <c r="O73" s="15">
        <v>1</v>
      </c>
      <c r="P73" s="15"/>
      <c r="Q73" s="76">
        <f>(((G73*L73*2)+(H73*M73)+(I73*N73))*O73)*100</f>
        <v>140</v>
      </c>
      <c r="R73" s="17">
        <v>20000</v>
      </c>
      <c r="S73" s="17"/>
      <c r="T73" s="16" t="e">
        <f>(Q73/S73)*1000</f>
        <v>#DIV/0!</v>
      </c>
    </row>
    <row r="74" spans="1:20" ht="33" customHeight="1" x14ac:dyDescent="0.25">
      <c r="A74" s="107">
        <v>75</v>
      </c>
      <c r="B74" s="14" t="s">
        <v>555</v>
      </c>
      <c r="C74" s="13" t="s">
        <v>165</v>
      </c>
      <c r="D74" s="13">
        <v>10</v>
      </c>
      <c r="E74" s="14" t="s">
        <v>556</v>
      </c>
      <c r="F74" s="14" t="s">
        <v>235</v>
      </c>
      <c r="G74" s="13">
        <v>0</v>
      </c>
      <c r="H74" s="13">
        <v>6</v>
      </c>
      <c r="I74" s="13">
        <v>0</v>
      </c>
      <c r="J74" s="18">
        <f>(G74*2)+H74+I74</f>
        <v>6</v>
      </c>
      <c r="K74" s="14" t="s">
        <v>557</v>
      </c>
      <c r="L74" s="15">
        <v>0.5</v>
      </c>
      <c r="M74" s="15">
        <v>0.35</v>
      </c>
      <c r="N74" s="15">
        <v>0.35</v>
      </c>
      <c r="O74" s="15">
        <v>1.3</v>
      </c>
      <c r="P74" s="15"/>
      <c r="Q74" s="77">
        <f>(((G74*L74*2)+(H74*M74)+(I74*N74))*O74)*100</f>
        <v>272.99999999999994</v>
      </c>
      <c r="R74" s="17">
        <v>40000</v>
      </c>
      <c r="S74" s="17"/>
      <c r="T74" s="16" t="e">
        <f>(Q74/S74)*1000</f>
        <v>#DIV/0!</v>
      </c>
    </row>
    <row r="75" spans="1:20" ht="33" customHeight="1" x14ac:dyDescent="0.25">
      <c r="A75" s="107">
        <v>76</v>
      </c>
      <c r="B75" s="14" t="s">
        <v>558</v>
      </c>
      <c r="C75" s="14" t="s">
        <v>165</v>
      </c>
      <c r="D75" s="14">
        <v>11</v>
      </c>
      <c r="E75" s="14" t="s">
        <v>559</v>
      </c>
      <c r="F75" s="14" t="s">
        <v>235</v>
      </c>
      <c r="G75" s="13">
        <v>2</v>
      </c>
      <c r="H75" s="13">
        <v>3</v>
      </c>
      <c r="I75" s="13">
        <v>3</v>
      </c>
      <c r="J75" s="18">
        <f>(G75*2)+H75+I75</f>
        <v>10</v>
      </c>
      <c r="K75" s="14" t="s">
        <v>560</v>
      </c>
      <c r="L75" s="15">
        <v>0.1</v>
      </c>
      <c r="M75" s="15">
        <v>0</v>
      </c>
      <c r="N75" s="15">
        <v>0</v>
      </c>
      <c r="O75" s="15">
        <v>1</v>
      </c>
      <c r="P75" s="15"/>
      <c r="Q75" s="20">
        <f>(((G75*L75*2)+(H75*M75)+(I75*N75))*O75)*100</f>
        <v>40</v>
      </c>
      <c r="R75" s="17">
        <v>6000</v>
      </c>
      <c r="S75" s="17"/>
      <c r="T75" s="16" t="e">
        <f>(Q75/S75)*1000</f>
        <v>#DIV/0!</v>
      </c>
    </row>
    <row r="76" spans="1:20" ht="33" customHeight="1" x14ac:dyDescent="0.25">
      <c r="A76" s="107">
        <v>77</v>
      </c>
      <c r="B76" s="14" t="s">
        <v>570</v>
      </c>
      <c r="C76" s="13"/>
      <c r="D76" s="13">
        <v>7</v>
      </c>
      <c r="E76" s="14" t="s">
        <v>571</v>
      </c>
      <c r="F76" s="14" t="s">
        <v>235</v>
      </c>
      <c r="G76" s="13">
        <v>4</v>
      </c>
      <c r="H76" s="13">
        <v>1</v>
      </c>
      <c r="I76" s="13">
        <v>1</v>
      </c>
      <c r="J76" s="18">
        <f>G76*2+H76+I76</f>
        <v>10</v>
      </c>
      <c r="K76" s="14" t="s">
        <v>572</v>
      </c>
      <c r="L76" s="15">
        <v>0.3</v>
      </c>
      <c r="M76" s="15">
        <v>0.15</v>
      </c>
      <c r="N76" s="15">
        <v>0.15</v>
      </c>
      <c r="O76" s="15">
        <v>1.1499999999999999</v>
      </c>
      <c r="P76" s="15"/>
      <c r="Q76" s="77">
        <f>(((G76*L76*2)+(H76*M76)+(I76*N76))*O76)*100</f>
        <v>310.49999999999994</v>
      </c>
      <c r="R76" s="17">
        <v>50000</v>
      </c>
      <c r="S76" s="17"/>
      <c r="T76" s="16" t="e">
        <f>(Q76/S76)*1000</f>
        <v>#DIV/0!</v>
      </c>
    </row>
    <row r="77" spans="1:20" ht="33" customHeight="1" x14ac:dyDescent="0.25">
      <c r="A77" s="107">
        <v>78</v>
      </c>
      <c r="B77" s="14" t="s">
        <v>577</v>
      </c>
      <c r="C77" s="14" t="s">
        <v>165</v>
      </c>
      <c r="D77" s="13">
        <v>15</v>
      </c>
      <c r="E77" s="14" t="s">
        <v>578</v>
      </c>
      <c r="F77" s="14" t="s">
        <v>235</v>
      </c>
      <c r="G77" s="13">
        <v>6</v>
      </c>
      <c r="H77" s="13">
        <v>1</v>
      </c>
      <c r="I77" s="13">
        <v>1</v>
      </c>
      <c r="J77" s="18">
        <f>(G77*2)+H77+I77</f>
        <v>14</v>
      </c>
      <c r="K77" s="14" t="s">
        <v>579</v>
      </c>
      <c r="L77" s="15">
        <v>0.1</v>
      </c>
      <c r="M77" s="15">
        <v>0</v>
      </c>
      <c r="N77" s="15">
        <v>0</v>
      </c>
      <c r="O77" s="15">
        <v>1</v>
      </c>
      <c r="P77" s="15"/>
      <c r="Q77" s="16">
        <f>(((G77*L77*2)+(H77*M77)+(I77*N77))*O77)*100</f>
        <v>120.00000000000001</v>
      </c>
      <c r="R77" s="17">
        <v>20000</v>
      </c>
      <c r="S77" s="17"/>
      <c r="T77" s="16" t="e">
        <f>(Q77/S77)*1000</f>
        <v>#DIV/0!</v>
      </c>
    </row>
    <row r="78" spans="1:20" ht="33" customHeight="1" x14ac:dyDescent="0.25">
      <c r="A78" s="107">
        <v>79</v>
      </c>
      <c r="B78" s="14" t="s">
        <v>583</v>
      </c>
      <c r="C78" s="13" t="s">
        <v>165</v>
      </c>
      <c r="D78" s="13">
        <v>11</v>
      </c>
      <c r="E78" s="14" t="s">
        <v>584</v>
      </c>
      <c r="F78" s="14" t="s">
        <v>235</v>
      </c>
      <c r="G78" s="13">
        <v>2</v>
      </c>
      <c r="H78" s="13">
        <v>6</v>
      </c>
      <c r="I78" s="13">
        <v>6</v>
      </c>
      <c r="J78" s="18">
        <f>(G78*2)+H78+I78</f>
        <v>16</v>
      </c>
      <c r="K78" s="14" t="s">
        <v>585</v>
      </c>
      <c r="L78" s="15">
        <v>0.8</v>
      </c>
      <c r="M78" s="15">
        <v>0.1</v>
      </c>
      <c r="N78" s="15">
        <v>0.1</v>
      </c>
      <c r="O78" s="15">
        <v>1.1499999999999999</v>
      </c>
      <c r="P78" s="15"/>
      <c r="Q78" s="77">
        <f>(((G78*L78*2)+(H78*M78)+(I78*N78))*O78)*100</f>
        <v>505.99999999999994</v>
      </c>
      <c r="R78" s="17">
        <v>90000</v>
      </c>
      <c r="S78" s="17"/>
      <c r="T78" s="16" t="e">
        <f>(Q78/S78)*1000</f>
        <v>#DIV/0!</v>
      </c>
    </row>
    <row r="79" spans="1:20" ht="33" customHeight="1" x14ac:dyDescent="0.25">
      <c r="A79" s="107">
        <v>80</v>
      </c>
      <c r="B79" s="14" t="s">
        <v>586</v>
      </c>
      <c r="C79" s="13" t="s">
        <v>152</v>
      </c>
      <c r="D79" s="13">
        <v>18</v>
      </c>
      <c r="E79" s="14" t="s">
        <v>253</v>
      </c>
      <c r="F79" s="14" t="s">
        <v>235</v>
      </c>
      <c r="G79" s="13">
        <v>0</v>
      </c>
      <c r="H79" s="13">
        <v>1</v>
      </c>
      <c r="I79" s="13">
        <v>0</v>
      </c>
      <c r="J79" s="18">
        <f>(G79*2)+H79+I79</f>
        <v>1</v>
      </c>
      <c r="K79" s="122" t="s">
        <v>185</v>
      </c>
      <c r="L79" s="15">
        <v>0.25</v>
      </c>
      <c r="M79" s="15">
        <v>0.5</v>
      </c>
      <c r="N79" s="15">
        <v>0.2</v>
      </c>
      <c r="O79" s="15">
        <v>1.3</v>
      </c>
      <c r="P79" s="15"/>
      <c r="Q79" s="16">
        <f>(((G79*L79*2)+(H79*M79)+(I79*N79))*O79)*100</f>
        <v>65</v>
      </c>
      <c r="R79" s="17">
        <v>12000</v>
      </c>
      <c r="S79" s="17"/>
      <c r="T79" s="16" t="e">
        <f>(Q79/S79)*1000</f>
        <v>#DIV/0!</v>
      </c>
    </row>
    <row r="80" spans="1:20" ht="33" customHeight="1" x14ac:dyDescent="0.25">
      <c r="A80" s="107">
        <v>81</v>
      </c>
      <c r="B80" s="14" t="s">
        <v>587</v>
      </c>
      <c r="C80" s="13" t="s">
        <v>165</v>
      </c>
      <c r="D80" s="14">
        <v>13</v>
      </c>
      <c r="E80" s="14" t="s">
        <v>303</v>
      </c>
      <c r="F80" s="14" t="s">
        <v>235</v>
      </c>
      <c r="G80" s="13">
        <v>0</v>
      </c>
      <c r="H80" s="13">
        <v>1</v>
      </c>
      <c r="I80" s="13">
        <v>0</v>
      </c>
      <c r="J80" s="18">
        <f>(G80*2)+H80+I80</f>
        <v>1</v>
      </c>
      <c r="K80" s="14" t="s">
        <v>588</v>
      </c>
      <c r="L80" s="15">
        <v>0.45</v>
      </c>
      <c r="M80" s="15">
        <v>0.7</v>
      </c>
      <c r="N80" s="15">
        <v>0.4</v>
      </c>
      <c r="O80" s="15">
        <v>1.1499999999999999</v>
      </c>
      <c r="P80" s="15"/>
      <c r="Q80" s="20">
        <f>(((G80*L80*2)+(H80*M80)+(I80*N80))*O80)*100</f>
        <v>80.5</v>
      </c>
      <c r="R80" s="17">
        <v>15000</v>
      </c>
      <c r="S80" s="17"/>
      <c r="T80" s="16" t="e">
        <f>(Q80/S80)*1000</f>
        <v>#DIV/0!</v>
      </c>
    </row>
    <row r="81" spans="1:20" ht="33" customHeight="1" x14ac:dyDescent="0.25">
      <c r="A81" s="107">
        <v>82</v>
      </c>
      <c r="B81" s="14" t="s">
        <v>589</v>
      </c>
      <c r="C81" s="13"/>
      <c r="D81" s="13">
        <v>7</v>
      </c>
      <c r="E81" s="14" t="s">
        <v>590</v>
      </c>
      <c r="F81" s="14" t="s">
        <v>235</v>
      </c>
      <c r="G81" s="13">
        <v>2</v>
      </c>
      <c r="H81" s="13">
        <v>6</v>
      </c>
      <c r="I81" s="13">
        <v>1</v>
      </c>
      <c r="J81" s="18">
        <f>G81*2+H81+I81</f>
        <v>11</v>
      </c>
      <c r="K81" s="14" t="s">
        <v>591</v>
      </c>
      <c r="L81" s="15">
        <v>0.5</v>
      </c>
      <c r="M81" s="15">
        <v>0.1</v>
      </c>
      <c r="N81" s="15">
        <v>0</v>
      </c>
      <c r="O81" s="15">
        <v>1</v>
      </c>
      <c r="P81" s="15"/>
      <c r="Q81" s="77">
        <f>(((G81*L81*2)+(H81*M81)+(I81*N81))*O81)*100</f>
        <v>260</v>
      </c>
      <c r="R81" s="17">
        <v>50000</v>
      </c>
      <c r="S81" s="17"/>
      <c r="T81" s="16" t="e">
        <f>(Q81/S81)*1000</f>
        <v>#DIV/0!</v>
      </c>
    </row>
    <row r="82" spans="1:20" ht="33" customHeight="1" x14ac:dyDescent="0.25">
      <c r="A82" s="107">
        <v>83</v>
      </c>
      <c r="B82" s="14" t="s">
        <v>596</v>
      </c>
      <c r="C82" s="14" t="s">
        <v>165</v>
      </c>
      <c r="D82" s="14">
        <v>6</v>
      </c>
      <c r="E82" s="14" t="s">
        <v>597</v>
      </c>
      <c r="F82" s="14" t="s">
        <v>235</v>
      </c>
      <c r="G82" s="13">
        <v>0</v>
      </c>
      <c r="H82" s="13">
        <v>1</v>
      </c>
      <c r="I82" s="13">
        <v>0</v>
      </c>
      <c r="J82" s="18">
        <f>(G82*2)+H82+I82</f>
        <v>1</v>
      </c>
      <c r="K82" s="122" t="s">
        <v>185</v>
      </c>
      <c r="L82" s="15">
        <v>0.25</v>
      </c>
      <c r="M82" s="15">
        <v>0.5</v>
      </c>
      <c r="N82" s="15">
        <v>0.2</v>
      </c>
      <c r="O82" s="15">
        <v>1.1499999999999999</v>
      </c>
      <c r="P82" s="15"/>
      <c r="Q82" s="18">
        <f>(((G82*L82*2)+(H82*M82)+(I82*N82))*O82)*100</f>
        <v>57.499999999999993</v>
      </c>
      <c r="R82" s="17">
        <v>12000</v>
      </c>
      <c r="S82" s="17"/>
      <c r="T82" s="16" t="e">
        <f>(Q82/S82)*1000</f>
        <v>#DIV/0!</v>
      </c>
    </row>
    <row r="83" spans="1:20" ht="33" customHeight="1" x14ac:dyDescent="0.25">
      <c r="A83" s="107">
        <v>84</v>
      </c>
      <c r="B83" s="14" t="s">
        <v>598</v>
      </c>
      <c r="C83" s="14" t="s">
        <v>165</v>
      </c>
      <c r="D83" s="14">
        <v>13</v>
      </c>
      <c r="E83" s="14" t="s">
        <v>303</v>
      </c>
      <c r="F83" s="14" t="s">
        <v>235</v>
      </c>
      <c r="G83" s="13">
        <v>0</v>
      </c>
      <c r="H83" s="13">
        <v>1</v>
      </c>
      <c r="I83" s="13">
        <v>0</v>
      </c>
      <c r="J83" s="18">
        <f>(G83*2)+H83+I83</f>
        <v>1</v>
      </c>
      <c r="K83" s="122" t="s">
        <v>251</v>
      </c>
      <c r="L83" s="15">
        <v>0.45</v>
      </c>
      <c r="M83" s="15">
        <v>0.7</v>
      </c>
      <c r="N83" s="15">
        <v>0.4</v>
      </c>
      <c r="O83" s="15">
        <v>1</v>
      </c>
      <c r="P83" s="15"/>
      <c r="Q83" s="20">
        <f>(((G83*L83*2)+(H83*M83)+(I83*N83))*O83)*100</f>
        <v>70</v>
      </c>
      <c r="R83" s="17">
        <v>15000</v>
      </c>
      <c r="S83" s="17"/>
      <c r="T83" s="16" t="e">
        <f>(Q83/S83)*1000</f>
        <v>#DIV/0!</v>
      </c>
    </row>
    <row r="84" spans="1:20" ht="33" customHeight="1" x14ac:dyDescent="0.25">
      <c r="A84" s="107">
        <v>85</v>
      </c>
      <c r="B84" s="14" t="s">
        <v>599</v>
      </c>
      <c r="C84" s="13" t="s">
        <v>165</v>
      </c>
      <c r="D84" s="13">
        <v>3</v>
      </c>
      <c r="E84" s="14" t="s">
        <v>600</v>
      </c>
      <c r="F84" s="14" t="s">
        <v>235</v>
      </c>
      <c r="G84" s="13">
        <v>2</v>
      </c>
      <c r="H84" s="13">
        <v>9</v>
      </c>
      <c r="I84" s="13">
        <v>9</v>
      </c>
      <c r="J84" s="18">
        <f>G84*2+H84+I84</f>
        <v>22</v>
      </c>
      <c r="K84" s="14" t="s">
        <v>601</v>
      </c>
      <c r="L84" s="15">
        <v>0.5</v>
      </c>
      <c r="M84" s="15">
        <v>0</v>
      </c>
      <c r="N84" s="15">
        <v>0</v>
      </c>
      <c r="O84" s="15">
        <v>1</v>
      </c>
      <c r="P84" s="15"/>
      <c r="Q84" s="20">
        <f>(((G84*L84*2)+(H84*M84)+(I84*N84))*O84)*100</f>
        <v>200</v>
      </c>
      <c r="R84" s="17">
        <v>45000</v>
      </c>
      <c r="S84" s="17"/>
      <c r="T84" s="16" t="e">
        <f>(Q84/S84)*1000</f>
        <v>#DIV/0!</v>
      </c>
    </row>
    <row r="85" spans="1:20" ht="33" customHeight="1" x14ac:dyDescent="0.25">
      <c r="A85" s="107">
        <v>86</v>
      </c>
      <c r="B85" s="14" t="s">
        <v>602</v>
      </c>
      <c r="C85" s="14" t="s">
        <v>165</v>
      </c>
      <c r="D85" s="14">
        <v>3</v>
      </c>
      <c r="E85" s="14" t="s">
        <v>603</v>
      </c>
      <c r="F85" s="14" t="s">
        <v>235</v>
      </c>
      <c r="G85" s="13">
        <v>0</v>
      </c>
      <c r="H85" s="13">
        <v>3</v>
      </c>
      <c r="I85" s="13">
        <v>3</v>
      </c>
      <c r="J85" s="18">
        <f>(G85*2)+H85+I85</f>
        <v>6</v>
      </c>
      <c r="K85" s="14" t="s">
        <v>507</v>
      </c>
      <c r="L85" s="15">
        <v>0.75</v>
      </c>
      <c r="M85" s="15">
        <v>0.1</v>
      </c>
      <c r="N85" s="15">
        <v>0.1</v>
      </c>
      <c r="O85" s="15">
        <v>1.1499999999999999</v>
      </c>
      <c r="P85" s="15"/>
      <c r="Q85" s="76">
        <f>(((G85*L85*2)+(H85*M85)+(I85*N85))*O85)*100</f>
        <v>69</v>
      </c>
      <c r="R85" s="17">
        <v>16000</v>
      </c>
      <c r="S85" s="17"/>
      <c r="T85" s="16" t="e">
        <f>(Q85/S85)*1000</f>
        <v>#DIV/0!</v>
      </c>
    </row>
    <row r="86" spans="1:20" ht="33" customHeight="1" x14ac:dyDescent="0.25">
      <c r="A86" s="107">
        <v>87</v>
      </c>
      <c r="B86" s="14" t="s">
        <v>604</v>
      </c>
      <c r="C86" s="13" t="s">
        <v>165</v>
      </c>
      <c r="D86" s="13">
        <v>14</v>
      </c>
      <c r="E86" s="14" t="s">
        <v>605</v>
      </c>
      <c r="F86" s="122" t="s">
        <v>235</v>
      </c>
      <c r="G86" s="13">
        <v>0</v>
      </c>
      <c r="H86" s="13">
        <v>6</v>
      </c>
      <c r="I86" s="13">
        <v>6</v>
      </c>
      <c r="J86" s="18">
        <f>(G86*2)+H86+I86</f>
        <v>12</v>
      </c>
      <c r="K86" s="14" t="s">
        <v>606</v>
      </c>
      <c r="L86" s="15">
        <v>0.8</v>
      </c>
      <c r="M86" s="15">
        <v>1</v>
      </c>
      <c r="N86" s="15">
        <v>0.1</v>
      </c>
      <c r="O86" s="15">
        <v>1.3</v>
      </c>
      <c r="P86" s="15"/>
      <c r="Q86" s="77">
        <f>(((G86*L86*2)+(H86*M86)+(I86*N86))*O86)*100</f>
        <v>858</v>
      </c>
      <c r="R86" s="17">
        <v>200000</v>
      </c>
      <c r="S86" s="17"/>
      <c r="T86" s="16" t="e">
        <f>(Q86/S86)*1000</f>
        <v>#DIV/0!</v>
      </c>
    </row>
    <row r="87" spans="1:20" ht="33" customHeight="1" x14ac:dyDescent="0.25">
      <c r="A87" s="107">
        <v>88</v>
      </c>
      <c r="B87" s="14" t="s">
        <v>607</v>
      </c>
      <c r="C87" s="14"/>
      <c r="D87" s="14">
        <v>15</v>
      </c>
      <c r="E87" s="14" t="s">
        <v>608</v>
      </c>
      <c r="F87" s="14" t="s">
        <v>235</v>
      </c>
      <c r="G87" s="13">
        <v>2</v>
      </c>
      <c r="H87" s="13">
        <v>6</v>
      </c>
      <c r="I87" s="13">
        <v>1</v>
      </c>
      <c r="J87" s="18">
        <f>(G87*2)+H87+I87</f>
        <v>11</v>
      </c>
      <c r="K87" s="14" t="s">
        <v>609</v>
      </c>
      <c r="L87" s="15">
        <v>0.75</v>
      </c>
      <c r="M87" s="15">
        <v>1</v>
      </c>
      <c r="N87" s="15">
        <v>0.1</v>
      </c>
      <c r="O87" s="15">
        <v>1.1499999999999999</v>
      </c>
      <c r="P87" s="15"/>
      <c r="Q87" s="20">
        <f>(((G87*L87*2)+(H87*M87)+(I87*N87))*O87)*100</f>
        <v>1046.4999999999998</v>
      </c>
      <c r="R87" s="17">
        <v>260000</v>
      </c>
      <c r="S87" s="17"/>
      <c r="T87" s="16" t="e">
        <f>(Q87/S87)*1000</f>
        <v>#DIV/0!</v>
      </c>
    </row>
    <row r="88" spans="1:20" ht="33" customHeight="1" x14ac:dyDescent="0.25">
      <c r="A88" s="107">
        <v>89</v>
      </c>
      <c r="B88" s="284" t="s">
        <v>610</v>
      </c>
      <c r="C88" s="284" t="s">
        <v>165</v>
      </c>
      <c r="D88" s="284">
        <v>6</v>
      </c>
      <c r="E88" s="284" t="s">
        <v>611</v>
      </c>
      <c r="F88" s="14" t="s">
        <v>235</v>
      </c>
      <c r="G88" s="12">
        <v>0</v>
      </c>
      <c r="H88" s="12">
        <v>1</v>
      </c>
      <c r="I88" s="12">
        <v>1</v>
      </c>
      <c r="J88" s="285">
        <f>(G88*2)+H88+I88</f>
        <v>2</v>
      </c>
      <c r="K88" s="284" t="s">
        <v>612</v>
      </c>
      <c r="L88" s="24">
        <v>0.2</v>
      </c>
      <c r="M88" s="24">
        <v>0.2</v>
      </c>
      <c r="N88" s="24">
        <v>0.2</v>
      </c>
      <c r="O88" s="15">
        <v>1</v>
      </c>
      <c r="P88" s="15"/>
      <c r="Q88" s="16">
        <f>(((G88*L88*2)+(H88*M88)+(I88*N88))*O88)*100</f>
        <v>40</v>
      </c>
      <c r="R88" s="17">
        <v>10000</v>
      </c>
      <c r="S88" s="17"/>
      <c r="T88" s="16" t="e">
        <f>(Q88/S88)*1000</f>
        <v>#DIV/0!</v>
      </c>
    </row>
    <row r="89" spans="1:20" ht="33" customHeight="1" x14ac:dyDescent="0.25">
      <c r="A89" s="107">
        <v>90</v>
      </c>
      <c r="B89" s="284" t="s">
        <v>613</v>
      </c>
      <c r="C89" s="284" t="s">
        <v>152</v>
      </c>
      <c r="D89" s="284">
        <v>14</v>
      </c>
      <c r="E89" s="284" t="s">
        <v>614</v>
      </c>
      <c r="F89" s="14" t="s">
        <v>235</v>
      </c>
      <c r="G89" s="12">
        <v>0</v>
      </c>
      <c r="H89" s="12">
        <v>3</v>
      </c>
      <c r="I89" s="12">
        <v>3</v>
      </c>
      <c r="J89" s="285">
        <f>(G89*2)+H89+I89</f>
        <v>6</v>
      </c>
      <c r="K89" s="284" t="s">
        <v>615</v>
      </c>
      <c r="L89" s="24">
        <v>0.5</v>
      </c>
      <c r="M89" s="24">
        <v>0.25</v>
      </c>
      <c r="N89" s="24">
        <v>0.25</v>
      </c>
      <c r="O89" s="15">
        <v>1.3</v>
      </c>
      <c r="P89" s="15"/>
      <c r="Q89" s="16">
        <f>(((G89*L89*2)+(H89*M89)+(I89*N89))*O89)*100</f>
        <v>195.00000000000003</v>
      </c>
      <c r="R89" s="17">
        <v>50000</v>
      </c>
      <c r="S89" s="17"/>
      <c r="T89" s="16" t="e">
        <f>(Q89/S89)*1000</f>
        <v>#DIV/0!</v>
      </c>
    </row>
    <row r="90" spans="1:20" ht="33" customHeight="1" x14ac:dyDescent="0.25">
      <c r="A90" s="107">
        <v>91</v>
      </c>
      <c r="B90" s="14" t="s">
        <v>616</v>
      </c>
      <c r="C90" s="13" t="s">
        <v>165</v>
      </c>
      <c r="D90" s="13">
        <v>13</v>
      </c>
      <c r="E90" s="14" t="s">
        <v>617</v>
      </c>
      <c r="F90" s="14" t="s">
        <v>235</v>
      </c>
      <c r="G90" s="13">
        <v>0</v>
      </c>
      <c r="H90" s="13">
        <v>1</v>
      </c>
      <c r="I90" s="13">
        <v>3</v>
      </c>
      <c r="J90" s="18">
        <f>(G90*2)+H90+I90</f>
        <v>4</v>
      </c>
      <c r="K90" s="14" t="s">
        <v>618</v>
      </c>
      <c r="L90" s="15">
        <v>0.1</v>
      </c>
      <c r="M90" s="15">
        <v>0</v>
      </c>
      <c r="N90" s="15">
        <v>0.1</v>
      </c>
      <c r="O90" s="15">
        <v>1.3</v>
      </c>
      <c r="P90" s="15"/>
      <c r="Q90" s="16">
        <f>(((G90*L90*2)+(H90*M90)+(I90*N90))*O90)*100</f>
        <v>39.000000000000007</v>
      </c>
      <c r="R90" s="17">
        <v>10000</v>
      </c>
      <c r="S90" s="17"/>
      <c r="T90" s="16" t="e">
        <f>(Q90/S90)*1000</f>
        <v>#DIV/0!</v>
      </c>
    </row>
    <row r="91" spans="1:20" ht="33" customHeight="1" x14ac:dyDescent="0.25">
      <c r="A91" s="107">
        <v>92</v>
      </c>
      <c r="B91" s="14" t="s">
        <v>619</v>
      </c>
      <c r="C91" s="13" t="s">
        <v>165</v>
      </c>
      <c r="D91" s="13">
        <v>12</v>
      </c>
      <c r="E91" s="14" t="s">
        <v>620</v>
      </c>
      <c r="F91" s="14" t="s">
        <v>235</v>
      </c>
      <c r="G91" s="13">
        <v>10</v>
      </c>
      <c r="H91" s="13">
        <v>3</v>
      </c>
      <c r="I91" s="13">
        <v>3</v>
      </c>
      <c r="J91" s="18">
        <f>(G91*2)+H91+I91</f>
        <v>26</v>
      </c>
      <c r="K91" s="14" t="s">
        <v>621</v>
      </c>
      <c r="L91" s="15">
        <v>0</v>
      </c>
      <c r="M91" s="15">
        <v>1</v>
      </c>
      <c r="N91" s="15">
        <v>1</v>
      </c>
      <c r="O91" s="15">
        <v>1</v>
      </c>
      <c r="P91" s="15"/>
      <c r="Q91" s="16">
        <f>(((G91*L91*2)+(H91*M91)+(I91*N91))*O91)*100</f>
        <v>600</v>
      </c>
      <c r="R91" s="17">
        <v>160000</v>
      </c>
      <c r="S91" s="17"/>
      <c r="T91" s="16" t="e">
        <f>(Q91/S91)*1000</f>
        <v>#DIV/0!</v>
      </c>
    </row>
    <row r="92" spans="1:20" ht="33" customHeight="1" x14ac:dyDescent="0.25">
      <c r="A92" s="107">
        <v>93</v>
      </c>
      <c r="B92" s="14" t="s">
        <v>622</v>
      </c>
      <c r="C92" s="13" t="s">
        <v>165</v>
      </c>
      <c r="D92" s="13">
        <v>12</v>
      </c>
      <c r="E92" s="14" t="s">
        <v>545</v>
      </c>
      <c r="F92" s="14" t="s">
        <v>235</v>
      </c>
      <c r="G92" s="13">
        <v>0</v>
      </c>
      <c r="H92" s="13">
        <v>3</v>
      </c>
      <c r="I92" s="13">
        <v>1</v>
      </c>
      <c r="J92" s="18">
        <f>(G92*2)+H92+I92</f>
        <v>4</v>
      </c>
      <c r="K92" s="14" t="s">
        <v>507</v>
      </c>
      <c r="L92" s="15">
        <v>0.5</v>
      </c>
      <c r="M92" s="15">
        <v>0.1</v>
      </c>
      <c r="N92" s="15">
        <v>0.1</v>
      </c>
      <c r="O92" s="15">
        <v>1.3</v>
      </c>
      <c r="P92" s="15"/>
      <c r="Q92" s="16">
        <f>(((G92*L92*2)+(H92*M92)+(I92*N92))*O92)*100</f>
        <v>52</v>
      </c>
      <c r="R92" s="17">
        <v>16000</v>
      </c>
      <c r="S92" s="17"/>
      <c r="T92" s="16" t="e">
        <f>(Q92/S92)*1000</f>
        <v>#DIV/0!</v>
      </c>
    </row>
    <row r="93" spans="1:20" ht="33" customHeight="1" x14ac:dyDescent="0.25">
      <c r="A93" s="107">
        <v>94</v>
      </c>
      <c r="B93" s="14" t="s">
        <v>623</v>
      </c>
      <c r="C93" s="13" t="s">
        <v>165</v>
      </c>
      <c r="D93" s="13">
        <v>18</v>
      </c>
      <c r="E93" s="14" t="s">
        <v>624</v>
      </c>
      <c r="F93" s="14" t="s">
        <v>235</v>
      </c>
      <c r="G93" s="13">
        <v>10</v>
      </c>
      <c r="H93" s="13">
        <v>9</v>
      </c>
      <c r="I93" s="13">
        <v>1</v>
      </c>
      <c r="J93" s="18">
        <f>(G93*2)+H93+I93</f>
        <v>30</v>
      </c>
      <c r="K93" s="14" t="s">
        <v>530</v>
      </c>
      <c r="L93" s="87">
        <v>0.8</v>
      </c>
      <c r="M93" s="87">
        <v>1</v>
      </c>
      <c r="N93" s="87">
        <v>0</v>
      </c>
      <c r="O93" s="87">
        <v>1.3</v>
      </c>
      <c r="P93" s="87"/>
      <c r="Q93" s="76">
        <f>(((G93*L93*2)+(H93*M93)+(I93*N93))*O93)*100</f>
        <v>3250</v>
      </c>
      <c r="R93" s="17">
        <v>1000000</v>
      </c>
      <c r="S93" s="17"/>
      <c r="T93" s="16" t="e">
        <f>(Q93/S93)*1000</f>
        <v>#DIV/0!</v>
      </c>
    </row>
    <row r="94" spans="1:20" ht="33" customHeight="1" x14ac:dyDescent="0.25">
      <c r="A94" s="107">
        <v>95</v>
      </c>
      <c r="B94" s="14" t="s">
        <v>625</v>
      </c>
      <c r="C94" s="13" t="s">
        <v>165</v>
      </c>
      <c r="D94" s="13">
        <v>20</v>
      </c>
      <c r="E94" s="14" t="s">
        <v>626</v>
      </c>
      <c r="F94" s="14" t="s">
        <v>235</v>
      </c>
      <c r="G94" s="13">
        <v>4</v>
      </c>
      <c r="H94" s="13">
        <v>1</v>
      </c>
      <c r="I94" s="13">
        <v>6</v>
      </c>
      <c r="J94" s="18">
        <f>G94*2+H94+I94</f>
        <v>15</v>
      </c>
      <c r="K94" s="14" t="s">
        <v>627</v>
      </c>
      <c r="L94" s="15">
        <v>0.1</v>
      </c>
      <c r="M94" s="15">
        <v>0.1</v>
      </c>
      <c r="N94" s="15">
        <v>1</v>
      </c>
      <c r="O94" s="15">
        <v>1.3</v>
      </c>
      <c r="P94" s="15"/>
      <c r="Q94" s="77">
        <f>(((G94*L94*2)+(H94*M94)+(I94*N94))*O94)*100</f>
        <v>897.00000000000011</v>
      </c>
      <c r="R94" s="17">
        <v>300000</v>
      </c>
      <c r="S94" s="17"/>
      <c r="T94" s="16" t="e">
        <f>(Q94/S94)*1000</f>
        <v>#DIV/0!</v>
      </c>
    </row>
    <row r="95" spans="1:20" ht="33" customHeight="1" x14ac:dyDescent="0.25">
      <c r="A95" s="107">
        <v>96</v>
      </c>
      <c r="B95" s="14" t="s">
        <v>634</v>
      </c>
      <c r="C95" s="13" t="s">
        <v>152</v>
      </c>
      <c r="D95" s="13">
        <v>13</v>
      </c>
      <c r="E95" s="14" t="s">
        <v>635</v>
      </c>
      <c r="F95" s="14" t="s">
        <v>235</v>
      </c>
      <c r="G95" s="13">
        <v>0</v>
      </c>
      <c r="H95" s="13">
        <v>6</v>
      </c>
      <c r="I95" s="13">
        <v>0</v>
      </c>
      <c r="J95" s="18">
        <f>(G95*2)+H95+I95</f>
        <v>6</v>
      </c>
      <c r="K95" s="14" t="s">
        <v>636</v>
      </c>
      <c r="L95" s="15">
        <v>0.5</v>
      </c>
      <c r="M95" s="15">
        <v>0.25</v>
      </c>
      <c r="N95" s="15">
        <v>0.25</v>
      </c>
      <c r="O95" s="15">
        <v>1</v>
      </c>
      <c r="P95" s="15"/>
      <c r="Q95" s="77">
        <f>(((G95*L95*2)+(H95*M95)+(I95*N95))*O95)*100</f>
        <v>150</v>
      </c>
      <c r="R95" s="17">
        <v>60000</v>
      </c>
      <c r="S95" s="17"/>
      <c r="T95" s="16" t="e">
        <f>(Q95/S95)*1000</f>
        <v>#DIV/0!</v>
      </c>
    </row>
    <row r="96" spans="1:20" ht="33" customHeight="1" x14ac:dyDescent="0.25">
      <c r="A96" s="107">
        <v>97</v>
      </c>
      <c r="B96" s="14" t="s">
        <v>640</v>
      </c>
      <c r="C96" s="13"/>
      <c r="D96" s="13">
        <v>7</v>
      </c>
      <c r="E96" s="14" t="s">
        <v>641</v>
      </c>
      <c r="F96" s="14" t="s">
        <v>235</v>
      </c>
      <c r="G96" s="13">
        <v>0</v>
      </c>
      <c r="H96" s="13">
        <v>1</v>
      </c>
      <c r="I96" s="13">
        <v>1</v>
      </c>
      <c r="J96" s="18">
        <f>G96*2+H96+I96</f>
        <v>2</v>
      </c>
      <c r="K96" s="14" t="s">
        <v>510</v>
      </c>
      <c r="L96" s="15">
        <v>0.25</v>
      </c>
      <c r="M96" s="15">
        <v>0.1</v>
      </c>
      <c r="N96" s="15">
        <v>0.1</v>
      </c>
      <c r="O96" s="15">
        <v>1.1499999999999999</v>
      </c>
      <c r="P96" s="15"/>
      <c r="Q96" s="77">
        <f>(((G96*L96*2)+(H96*M96)+(I96*N96))*O96)*100</f>
        <v>23</v>
      </c>
      <c r="R96" s="17">
        <v>10000</v>
      </c>
      <c r="S96" s="17"/>
      <c r="T96" s="16" t="e">
        <f>(Q96/S96)*1000</f>
        <v>#DIV/0!</v>
      </c>
    </row>
    <row r="97" spans="1:20" ht="33" customHeight="1" x14ac:dyDescent="0.25">
      <c r="A97" s="107">
        <v>98</v>
      </c>
      <c r="B97" s="14" t="s">
        <v>642</v>
      </c>
      <c r="C97" s="14" t="s">
        <v>152</v>
      </c>
      <c r="D97" s="14">
        <v>1</v>
      </c>
      <c r="E97" s="14" t="s">
        <v>643</v>
      </c>
      <c r="F97" s="14" t="s">
        <v>235</v>
      </c>
      <c r="G97" s="13">
        <v>0</v>
      </c>
      <c r="H97" s="13">
        <v>3</v>
      </c>
      <c r="I97" s="13">
        <v>1</v>
      </c>
      <c r="J97" s="18">
        <f>(G97*2)+H97+I97</f>
        <v>4</v>
      </c>
      <c r="K97" s="122" t="s">
        <v>636</v>
      </c>
      <c r="L97" s="15">
        <v>0.5</v>
      </c>
      <c r="M97" s="15">
        <v>0.25</v>
      </c>
      <c r="N97" s="15">
        <v>0.25</v>
      </c>
      <c r="O97" s="15">
        <v>1</v>
      </c>
      <c r="P97" s="15"/>
      <c r="Q97" s="20">
        <f>(((G97*L97*2)+(H97*M97)+(I97*N97))*O97)*100</f>
        <v>100</v>
      </c>
      <c r="R97" s="17">
        <v>50000</v>
      </c>
      <c r="S97" s="17"/>
      <c r="T97" s="16" t="e">
        <f>(Q97/S97)*1000</f>
        <v>#DIV/0!</v>
      </c>
    </row>
    <row r="98" spans="1:20" ht="33" customHeight="1" x14ac:dyDescent="0.25">
      <c r="A98" s="107">
        <v>99</v>
      </c>
      <c r="B98" s="14" t="s">
        <v>644</v>
      </c>
      <c r="C98" s="14" t="s">
        <v>165</v>
      </c>
      <c r="D98" s="14">
        <v>3</v>
      </c>
      <c r="E98" s="14" t="s">
        <v>645</v>
      </c>
      <c r="F98" s="14" t="s">
        <v>235</v>
      </c>
      <c r="G98" s="13">
        <v>2</v>
      </c>
      <c r="H98" s="13">
        <v>6</v>
      </c>
      <c r="I98" s="13">
        <v>6</v>
      </c>
      <c r="J98" s="18">
        <f>G98*2+H98+I98</f>
        <v>16</v>
      </c>
      <c r="K98" s="14" t="s">
        <v>93</v>
      </c>
      <c r="L98" s="15">
        <v>0.8</v>
      </c>
      <c r="M98" s="15">
        <v>1</v>
      </c>
      <c r="N98" s="15">
        <v>0.2</v>
      </c>
      <c r="O98" s="15">
        <v>1</v>
      </c>
      <c r="P98" s="15"/>
      <c r="Q98" s="20">
        <f>(((G98*L98*2)+(H98*M98)+(I98*N98))*O98)*100</f>
        <v>1039.9999999999998</v>
      </c>
      <c r="R98" s="17">
        <v>520000</v>
      </c>
      <c r="S98" s="17"/>
      <c r="T98" s="16" t="e">
        <f>(Q98/S98)*1000</f>
        <v>#DIV/0!</v>
      </c>
    </row>
    <row r="99" spans="1:20" ht="33" customHeight="1" x14ac:dyDescent="0.25">
      <c r="A99" s="107">
        <v>100</v>
      </c>
      <c r="B99" s="14" t="s">
        <v>646</v>
      </c>
      <c r="C99" s="13" t="s">
        <v>165</v>
      </c>
      <c r="D99" s="13">
        <v>11</v>
      </c>
      <c r="E99" s="14" t="s">
        <v>647</v>
      </c>
      <c r="F99" s="14" t="s">
        <v>235</v>
      </c>
      <c r="G99" s="13">
        <v>0</v>
      </c>
      <c r="H99" s="13">
        <v>3</v>
      </c>
      <c r="I99" s="13">
        <v>0</v>
      </c>
      <c r="J99" s="18">
        <f>(G99*2)+H99+I99</f>
        <v>3</v>
      </c>
      <c r="K99" s="14" t="s">
        <v>93</v>
      </c>
      <c r="L99" s="15">
        <v>0.47</v>
      </c>
      <c r="M99" s="15">
        <v>0.51</v>
      </c>
      <c r="N99" s="15">
        <v>0.98</v>
      </c>
      <c r="O99" s="15">
        <v>1</v>
      </c>
      <c r="P99" s="15"/>
      <c r="Q99" s="77">
        <f>(((G99*L99*2)+(H99*M99)+(I99*N99))*O99)*100</f>
        <v>153</v>
      </c>
      <c r="R99" s="17">
        <v>80000</v>
      </c>
      <c r="S99" s="17"/>
      <c r="T99" s="16" t="e">
        <f>(Q99/S99)*1000</f>
        <v>#DIV/0!</v>
      </c>
    </row>
    <row r="100" spans="1:20" ht="33" customHeight="1" x14ac:dyDescent="0.25">
      <c r="A100" s="107">
        <v>101</v>
      </c>
      <c r="B100" s="86" t="s">
        <v>648</v>
      </c>
      <c r="C100" s="81"/>
      <c r="D100" s="81">
        <v>17</v>
      </c>
      <c r="E100" s="86" t="s">
        <v>649</v>
      </c>
      <c r="F100" s="14" t="s">
        <v>235</v>
      </c>
      <c r="G100" s="81">
        <v>2</v>
      </c>
      <c r="H100" s="81">
        <v>6</v>
      </c>
      <c r="I100" s="81">
        <v>6</v>
      </c>
      <c r="J100" s="82">
        <f>(G100*2)+H100+I100</f>
        <v>16</v>
      </c>
      <c r="K100" s="86" t="s">
        <v>650</v>
      </c>
      <c r="L100" s="83">
        <v>0.2</v>
      </c>
      <c r="M100" s="83">
        <v>0</v>
      </c>
      <c r="N100" s="83">
        <v>0</v>
      </c>
      <c r="O100" s="15">
        <v>1.1499999999999999</v>
      </c>
      <c r="P100" s="15"/>
      <c r="Q100" s="84">
        <f>(((G100*L100*2)+(H100*M100)+(I100*N100))*O100)*100</f>
        <v>92</v>
      </c>
      <c r="R100" s="85">
        <v>50000</v>
      </c>
      <c r="S100" s="85"/>
      <c r="T100" s="16" t="e">
        <f>(Q100/S100)*1000</f>
        <v>#DIV/0!</v>
      </c>
    </row>
    <row r="101" spans="1:20" ht="33" customHeight="1" x14ac:dyDescent="0.25">
      <c r="A101" s="107">
        <v>102</v>
      </c>
      <c r="B101" s="14" t="s">
        <v>651</v>
      </c>
      <c r="C101" s="14" t="s">
        <v>165</v>
      </c>
      <c r="D101" s="14">
        <v>18</v>
      </c>
      <c r="E101" s="14" t="s">
        <v>652</v>
      </c>
      <c r="F101" s="14" t="s">
        <v>235</v>
      </c>
      <c r="G101" s="13">
        <v>0</v>
      </c>
      <c r="H101" s="13">
        <v>3</v>
      </c>
      <c r="I101" s="13">
        <v>1</v>
      </c>
      <c r="J101" s="18">
        <f>(G101*2)+H101+I101</f>
        <v>4</v>
      </c>
      <c r="K101" s="14" t="s">
        <v>653</v>
      </c>
      <c r="L101" s="15">
        <v>0.75</v>
      </c>
      <c r="M101" s="15">
        <v>0.1</v>
      </c>
      <c r="N101" s="15">
        <v>0.1</v>
      </c>
      <c r="O101" s="15">
        <v>1.3</v>
      </c>
      <c r="P101" s="15"/>
      <c r="Q101" s="20">
        <f>(((G101*L101*2)+(H101*M101)+(I101*N101))*O101)*100</f>
        <v>52</v>
      </c>
      <c r="R101" s="17">
        <f>8000*4</f>
        <v>32000</v>
      </c>
      <c r="S101" s="17"/>
      <c r="T101" s="16" t="e">
        <f>(Q101/S101)*1000</f>
        <v>#DIV/0!</v>
      </c>
    </row>
    <row r="102" spans="1:20" ht="33" customHeight="1" x14ac:dyDescent="0.25">
      <c r="A102" s="107">
        <v>103</v>
      </c>
      <c r="B102" s="14" t="s">
        <v>654</v>
      </c>
      <c r="C102" s="13" t="s">
        <v>165</v>
      </c>
      <c r="D102" s="13">
        <v>11</v>
      </c>
      <c r="E102" s="14" t="s">
        <v>655</v>
      </c>
      <c r="F102" s="14" t="s">
        <v>235</v>
      </c>
      <c r="G102" s="13">
        <v>0</v>
      </c>
      <c r="H102" s="13">
        <v>3</v>
      </c>
      <c r="I102" s="13">
        <v>1</v>
      </c>
      <c r="J102" s="18">
        <f>(G102*2)+H102+I102</f>
        <v>4</v>
      </c>
      <c r="K102" s="14" t="s">
        <v>93</v>
      </c>
      <c r="L102" s="15">
        <v>0.8</v>
      </c>
      <c r="M102" s="15">
        <v>1</v>
      </c>
      <c r="N102" s="15">
        <v>0.1</v>
      </c>
      <c r="O102" s="15">
        <v>1</v>
      </c>
      <c r="P102" s="15"/>
      <c r="Q102" s="76">
        <f>(((G102*L102*2)+(H102*M102)+(I102*N102))*O102)*100</f>
        <v>310</v>
      </c>
      <c r="R102" s="17">
        <v>198000</v>
      </c>
      <c r="S102" s="17"/>
      <c r="T102" s="16" t="e">
        <f>(Q102/S102)*1000</f>
        <v>#DIV/0!</v>
      </c>
    </row>
    <row r="103" spans="1:20" ht="33" customHeight="1" x14ac:dyDescent="0.25">
      <c r="A103" s="107">
        <v>104</v>
      </c>
      <c r="B103" s="14" t="s">
        <v>656</v>
      </c>
      <c r="C103" s="13"/>
      <c r="D103" s="13">
        <v>16</v>
      </c>
      <c r="E103" s="14" t="s">
        <v>657</v>
      </c>
      <c r="F103" s="14" t="s">
        <v>235</v>
      </c>
      <c r="G103" s="13">
        <v>2</v>
      </c>
      <c r="H103" s="13">
        <v>6</v>
      </c>
      <c r="I103" s="13">
        <v>3</v>
      </c>
      <c r="J103" s="18">
        <f>(G103*2)+H103+I103</f>
        <v>13</v>
      </c>
      <c r="K103" s="122" t="s">
        <v>93</v>
      </c>
      <c r="L103" s="15">
        <v>0.8</v>
      </c>
      <c r="M103" s="15">
        <v>1</v>
      </c>
      <c r="N103" s="15">
        <v>0.1</v>
      </c>
      <c r="O103" s="15">
        <v>1</v>
      </c>
      <c r="P103" s="15"/>
      <c r="Q103" s="20">
        <f>(((G103*L103*2)+(H103*M103)+(I103*N103))*O103)*100</f>
        <v>950</v>
      </c>
      <c r="R103" s="17">
        <v>630000</v>
      </c>
      <c r="S103" s="17"/>
      <c r="T103" s="16" t="e">
        <f>(Q103/S103)*1000</f>
        <v>#DIV/0!</v>
      </c>
    </row>
    <row r="104" spans="1:20" ht="33" customHeight="1" x14ac:dyDescent="0.25">
      <c r="A104" s="107">
        <v>105</v>
      </c>
      <c r="B104" s="14" t="s">
        <v>660</v>
      </c>
      <c r="C104" s="13" t="s">
        <v>165</v>
      </c>
      <c r="D104" s="13">
        <v>16</v>
      </c>
      <c r="E104" s="14" t="s">
        <v>661</v>
      </c>
      <c r="F104" s="14" t="s">
        <v>235</v>
      </c>
      <c r="G104" s="13">
        <v>0</v>
      </c>
      <c r="H104" s="13">
        <v>1</v>
      </c>
      <c r="I104" s="13">
        <v>1</v>
      </c>
      <c r="J104" s="18">
        <f>(G104*2)+H104+I104</f>
        <v>2</v>
      </c>
      <c r="K104" s="14" t="s">
        <v>15</v>
      </c>
      <c r="L104" s="15">
        <v>0.5</v>
      </c>
      <c r="M104" s="15">
        <v>0.1</v>
      </c>
      <c r="N104" s="15">
        <v>0.1</v>
      </c>
      <c r="O104" s="15">
        <v>1.1499999999999999</v>
      </c>
      <c r="P104" s="15"/>
      <c r="Q104" s="20">
        <f>(((G104*L104*2)+(H104*M104)+(I104*N104))*O104)*100</f>
        <v>23</v>
      </c>
      <c r="R104" s="17">
        <v>16000</v>
      </c>
      <c r="S104" s="17"/>
      <c r="T104" s="16" t="e">
        <f>(Q104/S104)*1000</f>
        <v>#DIV/0!</v>
      </c>
    </row>
    <row r="105" spans="1:20" ht="33" customHeight="1" x14ac:dyDescent="0.25">
      <c r="A105" s="107">
        <v>106</v>
      </c>
      <c r="B105" s="14" t="s">
        <v>662</v>
      </c>
      <c r="C105" s="14" t="s">
        <v>165</v>
      </c>
      <c r="D105" s="14">
        <v>7</v>
      </c>
      <c r="E105" s="14" t="s">
        <v>154</v>
      </c>
      <c r="F105" s="14" t="s">
        <v>235</v>
      </c>
      <c r="G105" s="13">
        <v>0</v>
      </c>
      <c r="H105" s="13">
        <v>3</v>
      </c>
      <c r="I105" s="13">
        <v>1</v>
      </c>
      <c r="J105" s="18">
        <f>(G105*2)+H105+I105</f>
        <v>4</v>
      </c>
      <c r="K105" s="14" t="s">
        <v>15</v>
      </c>
      <c r="L105" s="15">
        <v>0.5</v>
      </c>
      <c r="M105" s="15">
        <v>0.1</v>
      </c>
      <c r="N105" s="15">
        <v>0.1</v>
      </c>
      <c r="O105" s="15">
        <v>1</v>
      </c>
      <c r="P105" s="15"/>
      <c r="Q105" s="77">
        <f>(((G105*L105*2)+(H105*M105)+(I105*N105))*O105)*100</f>
        <v>40</v>
      </c>
      <c r="R105" s="17">
        <v>32000</v>
      </c>
      <c r="S105" s="17"/>
      <c r="T105" s="16" t="e">
        <f>(Q105/S105)*1000</f>
        <v>#DIV/0!</v>
      </c>
    </row>
    <row r="106" spans="1:20" ht="33" customHeight="1" x14ac:dyDescent="0.25">
      <c r="A106" s="107">
        <v>107</v>
      </c>
      <c r="B106" s="14" t="s">
        <v>663</v>
      </c>
      <c r="C106" s="13"/>
      <c r="D106" s="13">
        <v>7</v>
      </c>
      <c r="E106" s="14" t="s">
        <v>664</v>
      </c>
      <c r="F106" s="14" t="s">
        <v>235</v>
      </c>
      <c r="G106" s="13">
        <v>0</v>
      </c>
      <c r="H106" s="13">
        <v>1</v>
      </c>
      <c r="I106" s="13">
        <v>1</v>
      </c>
      <c r="J106" s="18">
        <f>G106*2+H106+I106</f>
        <v>2</v>
      </c>
      <c r="K106" s="14" t="s">
        <v>15</v>
      </c>
      <c r="L106" s="15">
        <v>0.5</v>
      </c>
      <c r="M106" s="15">
        <v>0.1</v>
      </c>
      <c r="N106" s="15">
        <v>0.1</v>
      </c>
      <c r="O106" s="15">
        <v>1</v>
      </c>
      <c r="P106" s="15"/>
      <c r="Q106" s="77">
        <f>(((G106*L106*2)+(H106*M106)+(I106*N106))*O106)*100</f>
        <v>20</v>
      </c>
      <c r="R106" s="17">
        <v>16000</v>
      </c>
      <c r="S106" s="17"/>
      <c r="T106" s="16" t="e">
        <f>(Q106/S106)*1000</f>
        <v>#DIV/0!</v>
      </c>
    </row>
    <row r="107" spans="1:20" ht="33" customHeight="1" x14ac:dyDescent="0.25">
      <c r="A107" s="107">
        <v>108</v>
      </c>
      <c r="B107" s="14" t="s">
        <v>665</v>
      </c>
      <c r="C107" s="13" t="s">
        <v>165</v>
      </c>
      <c r="D107" s="13">
        <v>10</v>
      </c>
      <c r="E107" s="14" t="s">
        <v>545</v>
      </c>
      <c r="F107" s="14" t="s">
        <v>235</v>
      </c>
      <c r="G107" s="13">
        <v>0</v>
      </c>
      <c r="H107" s="13">
        <v>1</v>
      </c>
      <c r="I107" s="13">
        <v>1</v>
      </c>
      <c r="J107" s="18">
        <f>(G107*2)+H107+I107</f>
        <v>2</v>
      </c>
      <c r="K107" s="14" t="s">
        <v>666</v>
      </c>
      <c r="L107" s="15">
        <v>0.75</v>
      </c>
      <c r="M107" s="15">
        <v>0.1</v>
      </c>
      <c r="N107" s="15">
        <v>0.1</v>
      </c>
      <c r="O107" s="15">
        <v>1</v>
      </c>
      <c r="P107" s="15"/>
      <c r="Q107" s="16">
        <f>(((G107*L107*2)+(H107*M107)+(I107*N107))*O107)*100</f>
        <v>20</v>
      </c>
      <c r="R107" s="17">
        <v>16000</v>
      </c>
      <c r="S107" s="17"/>
      <c r="T107" s="16" t="e">
        <f>(Q107/S107)*1000</f>
        <v>#DIV/0!</v>
      </c>
    </row>
    <row r="108" spans="1:20" ht="33" customHeight="1" x14ac:dyDescent="0.25">
      <c r="A108" s="107">
        <v>109</v>
      </c>
      <c r="B108" s="14" t="s">
        <v>667</v>
      </c>
      <c r="C108" s="13" t="s">
        <v>165</v>
      </c>
      <c r="D108" s="13">
        <v>16</v>
      </c>
      <c r="E108" s="14" t="s">
        <v>545</v>
      </c>
      <c r="F108" s="14" t="s">
        <v>235</v>
      </c>
      <c r="G108" s="13">
        <v>0</v>
      </c>
      <c r="H108" s="13">
        <v>1</v>
      </c>
      <c r="I108" s="13">
        <v>1</v>
      </c>
      <c r="J108" s="18">
        <f>(G108*2)+H108+I108</f>
        <v>2</v>
      </c>
      <c r="K108" s="14" t="s">
        <v>668</v>
      </c>
      <c r="L108" s="15">
        <v>0.75</v>
      </c>
      <c r="M108" s="15">
        <v>0.1</v>
      </c>
      <c r="N108" s="15">
        <v>0.1</v>
      </c>
      <c r="O108" s="15">
        <v>1</v>
      </c>
      <c r="P108" s="15"/>
      <c r="Q108" s="16">
        <f>(((G108*L108*2)+(H108*M108)+(I108*N108))*O108)*100</f>
        <v>20</v>
      </c>
      <c r="R108" s="17">
        <v>16000</v>
      </c>
      <c r="S108" s="17"/>
      <c r="T108" s="16" t="e">
        <f>(Q108/S108)*1000</f>
        <v>#DIV/0!</v>
      </c>
    </row>
    <row r="109" spans="1:20" ht="33" customHeight="1" x14ac:dyDescent="0.25">
      <c r="A109" s="107">
        <v>110</v>
      </c>
      <c r="B109" s="14" t="s">
        <v>669</v>
      </c>
      <c r="C109" s="13"/>
      <c r="D109" s="13">
        <v>7</v>
      </c>
      <c r="E109" s="14" t="s">
        <v>154</v>
      </c>
      <c r="F109" s="14" t="s">
        <v>235</v>
      </c>
      <c r="G109" s="13">
        <v>0</v>
      </c>
      <c r="H109" s="13">
        <v>1</v>
      </c>
      <c r="I109" s="13">
        <v>1</v>
      </c>
      <c r="J109" s="18">
        <f>G109*2+H109+I109</f>
        <v>2</v>
      </c>
      <c r="K109" s="14" t="s">
        <v>15</v>
      </c>
      <c r="L109" s="15">
        <v>0.5</v>
      </c>
      <c r="M109" s="15">
        <v>0.1</v>
      </c>
      <c r="N109" s="15">
        <v>0.1</v>
      </c>
      <c r="O109" s="15">
        <v>1.1499999999999999</v>
      </c>
      <c r="P109" s="15"/>
      <c r="Q109" s="77">
        <f>(((G109*L109*2)+(H109*M109)+(I109*N109))*O109)*100</f>
        <v>23</v>
      </c>
      <c r="R109" s="17">
        <v>24000</v>
      </c>
      <c r="S109" s="17"/>
      <c r="T109" s="16" t="e">
        <f>(Q109/S109)*1000</f>
        <v>#DIV/0!</v>
      </c>
    </row>
    <row r="110" spans="1:20" ht="33" customHeight="1" x14ac:dyDescent="0.25">
      <c r="A110" s="107">
        <v>111</v>
      </c>
      <c r="B110" s="14" t="s">
        <v>670</v>
      </c>
      <c r="C110" s="13"/>
      <c r="D110" s="13">
        <v>7</v>
      </c>
      <c r="E110" s="14" t="s">
        <v>671</v>
      </c>
      <c r="F110" s="14" t="s">
        <v>235</v>
      </c>
      <c r="G110" s="13">
        <v>0</v>
      </c>
      <c r="H110" s="13">
        <v>1</v>
      </c>
      <c r="I110" s="13">
        <v>1</v>
      </c>
      <c r="J110" s="18">
        <f>G110*2+H110+I110</f>
        <v>2</v>
      </c>
      <c r="K110" s="14" t="s">
        <v>15</v>
      </c>
      <c r="L110" s="15">
        <v>0.5</v>
      </c>
      <c r="M110" s="15">
        <v>0.1</v>
      </c>
      <c r="N110" s="15">
        <v>0.1</v>
      </c>
      <c r="O110" s="15">
        <v>1.1499999999999999</v>
      </c>
      <c r="P110" s="15"/>
      <c r="Q110" s="77">
        <f>(((G110*L110*2)+(H110*M110)+(I110*N110))*O110)*100</f>
        <v>23</v>
      </c>
      <c r="R110" s="17">
        <v>24000</v>
      </c>
      <c r="S110" s="17"/>
      <c r="T110" s="16" t="e">
        <f>(Q110/S110)*1000</f>
        <v>#DIV/0!</v>
      </c>
    </row>
    <row r="111" spans="1:20" ht="33" customHeight="1" x14ac:dyDescent="0.25">
      <c r="A111" s="107">
        <v>112</v>
      </c>
      <c r="B111" s="14" t="s">
        <v>672</v>
      </c>
      <c r="C111" s="13"/>
      <c r="D111" s="13">
        <v>7</v>
      </c>
      <c r="E111" s="14" t="s">
        <v>641</v>
      </c>
      <c r="F111" s="14" t="s">
        <v>235</v>
      </c>
      <c r="G111" s="13">
        <v>0</v>
      </c>
      <c r="H111" s="13">
        <v>1</v>
      </c>
      <c r="I111" s="13">
        <v>1</v>
      </c>
      <c r="J111" s="18">
        <f>G111*2+H111+I111</f>
        <v>2</v>
      </c>
      <c r="K111" s="14" t="s">
        <v>15</v>
      </c>
      <c r="L111" s="15">
        <v>0.5</v>
      </c>
      <c r="M111" s="15">
        <v>0.1</v>
      </c>
      <c r="N111" s="15">
        <v>0.1</v>
      </c>
      <c r="O111" s="15">
        <v>1.1499999999999999</v>
      </c>
      <c r="P111" s="15"/>
      <c r="Q111" s="77">
        <f>(((G111*L111*2)+(H111*M111)+(I111*N111))*O111)*100</f>
        <v>23</v>
      </c>
      <c r="R111" s="17">
        <v>24000</v>
      </c>
      <c r="S111" s="17"/>
      <c r="T111" s="16" t="e">
        <f>(Q111/S111)*1000</f>
        <v>#DIV/0!</v>
      </c>
    </row>
    <row r="112" spans="1:20" ht="33" customHeight="1" x14ac:dyDescent="0.25">
      <c r="A112" s="107">
        <v>113</v>
      </c>
      <c r="B112" s="86" t="s">
        <v>673</v>
      </c>
      <c r="C112" s="81" t="s">
        <v>165</v>
      </c>
      <c r="D112" s="81">
        <v>11</v>
      </c>
      <c r="E112" s="86" t="s">
        <v>674</v>
      </c>
      <c r="F112" s="14" t="s">
        <v>235</v>
      </c>
      <c r="G112" s="81">
        <v>0</v>
      </c>
      <c r="H112" s="81">
        <v>3</v>
      </c>
      <c r="I112" s="81">
        <v>0</v>
      </c>
      <c r="J112" s="82">
        <f>(G112*2)+H112+I112</f>
        <v>3</v>
      </c>
      <c r="K112" s="122" t="s">
        <v>675</v>
      </c>
      <c r="L112" s="213">
        <v>0.75</v>
      </c>
      <c r="M112" s="213">
        <v>0.1</v>
      </c>
      <c r="N112" s="213">
        <v>0.1</v>
      </c>
      <c r="O112" s="87">
        <v>1</v>
      </c>
      <c r="P112" s="87"/>
      <c r="Q112" s="174">
        <f>(((G112*L112*2)+(H112*M112)+(I112*N112))*O112)*100</f>
        <v>30.000000000000004</v>
      </c>
      <c r="R112" s="17">
        <v>40000</v>
      </c>
      <c r="S112" s="85"/>
      <c r="T112" s="16" t="e">
        <f>(Q112/S112)*1000</f>
        <v>#DIV/0!</v>
      </c>
    </row>
    <row r="113" spans="1:20" ht="33" customHeight="1" x14ac:dyDescent="0.25">
      <c r="A113" s="107">
        <v>114</v>
      </c>
      <c r="B113" s="14" t="s">
        <v>676</v>
      </c>
      <c r="C113" s="14" t="s">
        <v>165</v>
      </c>
      <c r="D113" s="14">
        <v>7</v>
      </c>
      <c r="E113" s="14" t="s">
        <v>677</v>
      </c>
      <c r="F113" s="14" t="s">
        <v>235</v>
      </c>
      <c r="G113" s="13">
        <v>0</v>
      </c>
      <c r="H113" s="13">
        <v>3</v>
      </c>
      <c r="I113" s="13">
        <v>3</v>
      </c>
      <c r="J113" s="18">
        <f>(G113*2)+H113+I113</f>
        <v>6</v>
      </c>
      <c r="K113" s="14" t="s">
        <v>678</v>
      </c>
      <c r="L113" s="15">
        <v>0.5</v>
      </c>
      <c r="M113" s="15">
        <v>0.1</v>
      </c>
      <c r="N113" s="15">
        <v>0</v>
      </c>
      <c r="O113" s="15">
        <v>1.1499999999999999</v>
      </c>
      <c r="P113" s="15"/>
      <c r="Q113" s="77">
        <f>(((G113*L113*2)+(H113*M113)+(I113*N113))*O113)*100</f>
        <v>34.5</v>
      </c>
      <c r="R113" s="17">
        <v>50000</v>
      </c>
      <c r="S113" s="17"/>
      <c r="T113" s="16" t="e">
        <f>(Q113/S113)*1000</f>
        <v>#DIV/0!</v>
      </c>
    </row>
    <row r="114" spans="1:20" ht="33" customHeight="1" x14ac:dyDescent="0.25">
      <c r="A114" s="107">
        <v>115</v>
      </c>
      <c r="B114" s="14" t="s">
        <v>679</v>
      </c>
      <c r="C114" s="13" t="s">
        <v>165</v>
      </c>
      <c r="D114" s="13">
        <v>11</v>
      </c>
      <c r="E114" s="14" t="s">
        <v>680</v>
      </c>
      <c r="F114" s="14" t="s">
        <v>235</v>
      </c>
      <c r="G114" s="13">
        <v>0</v>
      </c>
      <c r="H114" s="13">
        <v>3</v>
      </c>
      <c r="I114" s="13">
        <v>1</v>
      </c>
      <c r="J114" s="18">
        <f>(G114*2)+H114+I114</f>
        <v>4</v>
      </c>
      <c r="K114" s="122" t="s">
        <v>93</v>
      </c>
      <c r="L114" s="15">
        <v>0.75</v>
      </c>
      <c r="M114" s="15">
        <v>1</v>
      </c>
      <c r="N114" s="15">
        <v>0</v>
      </c>
      <c r="O114" s="15">
        <v>1</v>
      </c>
      <c r="P114" s="15"/>
      <c r="Q114" s="16">
        <f>(((G114*L114*2)+(H114*M114)+(I114*N114))*O114)*100</f>
        <v>300</v>
      </c>
      <c r="R114" s="17">
        <v>0.1</v>
      </c>
      <c r="S114" s="17"/>
      <c r="T114" s="16" t="e">
        <f>(Q114/S114)*1000</f>
        <v>#DIV/0!</v>
      </c>
    </row>
    <row r="115" spans="1:20" ht="33" customHeight="1" x14ac:dyDescent="0.25">
      <c r="A115" s="107">
        <v>116</v>
      </c>
      <c r="B115" s="14" t="s">
        <v>681</v>
      </c>
      <c r="C115" s="14" t="s">
        <v>165</v>
      </c>
      <c r="D115" s="14">
        <v>3</v>
      </c>
      <c r="E115" s="14" t="s">
        <v>154</v>
      </c>
      <c r="F115" s="14" t="s">
        <v>235</v>
      </c>
      <c r="G115" s="13">
        <v>0</v>
      </c>
      <c r="H115" s="13">
        <v>3</v>
      </c>
      <c r="I115" s="13">
        <v>1</v>
      </c>
      <c r="J115" s="18">
        <f>(G115*2)+H115+I115</f>
        <v>4</v>
      </c>
      <c r="K115" s="14"/>
      <c r="L115" s="15"/>
      <c r="M115" s="15"/>
      <c r="N115" s="15"/>
      <c r="O115" s="15">
        <v>1.1499999999999999</v>
      </c>
      <c r="P115" s="15"/>
      <c r="Q115" s="20">
        <f>(((G115*L115*2)+(H115*M115)+(I115*N115))*O115)*100</f>
        <v>0</v>
      </c>
      <c r="R115" s="17">
        <v>0.1</v>
      </c>
      <c r="S115" s="17"/>
      <c r="T115" s="16" t="e">
        <f>(Q115/S115)*1000</f>
        <v>#DIV/0!</v>
      </c>
    </row>
    <row r="116" spans="1:20" ht="33" customHeight="1" x14ac:dyDescent="0.25">
      <c r="A116" s="107">
        <v>117</v>
      </c>
      <c r="B116" s="14" t="s">
        <v>682</v>
      </c>
      <c r="C116" s="14" t="s">
        <v>165</v>
      </c>
      <c r="D116" s="14">
        <v>5</v>
      </c>
      <c r="E116" s="14" t="s">
        <v>683</v>
      </c>
      <c r="F116" s="14" t="s">
        <v>235</v>
      </c>
      <c r="G116" s="13">
        <v>0</v>
      </c>
      <c r="H116" s="13">
        <v>1</v>
      </c>
      <c r="I116" s="13">
        <v>3</v>
      </c>
      <c r="J116" s="18">
        <f>(G116*2)+H116+I116</f>
        <v>4</v>
      </c>
      <c r="K116" s="14"/>
      <c r="L116" s="15"/>
      <c r="M116" s="15"/>
      <c r="N116" s="15"/>
      <c r="O116" s="15">
        <v>1</v>
      </c>
      <c r="P116" s="15"/>
      <c r="Q116" s="20">
        <f>(((G116*L116*2)+(H116*M116)+(I116*N116))*O116)*100</f>
        <v>0</v>
      </c>
      <c r="R116" s="17">
        <v>0.1</v>
      </c>
      <c r="S116" s="17"/>
      <c r="T116" s="16" t="e">
        <f>(Q116/S116)*1000</f>
        <v>#DIV/0!</v>
      </c>
    </row>
    <row r="117" spans="1:20" ht="33" customHeight="1" x14ac:dyDescent="0.25">
      <c r="A117" s="107">
        <v>118</v>
      </c>
      <c r="B117" s="14" t="s">
        <v>684</v>
      </c>
      <c r="C117" s="14" t="s">
        <v>152</v>
      </c>
      <c r="D117" s="13">
        <v>5</v>
      </c>
      <c r="E117" s="14" t="s">
        <v>154</v>
      </c>
      <c r="F117" s="14" t="s">
        <v>235</v>
      </c>
      <c r="G117" s="13">
        <v>0</v>
      </c>
      <c r="H117" s="13">
        <v>3</v>
      </c>
      <c r="I117" s="13">
        <v>1</v>
      </c>
      <c r="J117" s="18">
        <f>(G117*2)+H117+I117</f>
        <v>4</v>
      </c>
      <c r="K117" s="14"/>
      <c r="L117" s="15"/>
      <c r="M117" s="15"/>
      <c r="N117" s="15"/>
      <c r="O117" s="15">
        <v>1</v>
      </c>
      <c r="P117" s="15"/>
      <c r="Q117" s="77">
        <f>(((G117*L117*2)+(H117*M117)+(I117*N117))*O117)*100</f>
        <v>0</v>
      </c>
      <c r="R117" s="17">
        <v>0.1</v>
      </c>
      <c r="S117" s="17"/>
      <c r="T117" s="16" t="e">
        <f>(Q117/S117)*1000</f>
        <v>#DIV/0!</v>
      </c>
    </row>
    <row r="118" spans="1:20" ht="33" customHeight="1" x14ac:dyDescent="0.25">
      <c r="A118" s="107">
        <v>119</v>
      </c>
      <c r="B118" s="14" t="s">
        <v>685</v>
      </c>
      <c r="C118" s="14" t="s">
        <v>165</v>
      </c>
      <c r="D118" s="14">
        <v>10</v>
      </c>
      <c r="E118" s="14" t="s">
        <v>686</v>
      </c>
      <c r="F118" s="14" t="s">
        <v>235</v>
      </c>
      <c r="G118" s="13">
        <v>0</v>
      </c>
      <c r="H118" s="13">
        <v>3</v>
      </c>
      <c r="I118" s="13">
        <v>1</v>
      </c>
      <c r="J118" s="18">
        <f>(G118*2)+H118+I118</f>
        <v>4</v>
      </c>
      <c r="K118" s="14"/>
      <c r="L118" s="15"/>
      <c r="M118" s="15"/>
      <c r="N118" s="15"/>
      <c r="O118" s="15">
        <v>1</v>
      </c>
      <c r="P118" s="15"/>
      <c r="Q118" s="77">
        <f>(((G118*L118*2)+(H118*M118)+(I118*N118))*O118)*100</f>
        <v>0</v>
      </c>
      <c r="R118" s="17">
        <v>0.1</v>
      </c>
      <c r="S118" s="17"/>
      <c r="T118" s="16" t="e">
        <f>(Q118/S118)*1000</f>
        <v>#DIV/0!</v>
      </c>
    </row>
    <row r="119" spans="1:20" ht="33" customHeight="1" x14ac:dyDescent="0.25">
      <c r="A119" s="107">
        <v>120</v>
      </c>
      <c r="B119" s="14" t="s">
        <v>687</v>
      </c>
      <c r="C119" s="14" t="s">
        <v>165</v>
      </c>
      <c r="D119" s="14">
        <v>11</v>
      </c>
      <c r="E119" s="14" t="s">
        <v>688</v>
      </c>
      <c r="F119" s="14" t="s">
        <v>235</v>
      </c>
      <c r="G119" s="13">
        <v>0</v>
      </c>
      <c r="H119" s="13">
        <v>1</v>
      </c>
      <c r="I119" s="13">
        <v>3</v>
      </c>
      <c r="J119" s="18">
        <f>(G119*2)+H119+I119</f>
        <v>4</v>
      </c>
      <c r="K119" s="14"/>
      <c r="L119" s="15"/>
      <c r="M119" s="15"/>
      <c r="N119" s="15"/>
      <c r="O119" s="15">
        <v>1</v>
      </c>
      <c r="P119" s="15"/>
      <c r="Q119" s="20">
        <f>(((G119*L119*2)+(H119*M119)+(I119*N119))*O119)*100</f>
        <v>0</v>
      </c>
      <c r="R119" s="17">
        <v>0.1</v>
      </c>
      <c r="S119" s="17"/>
      <c r="T119" s="16" t="e">
        <f>(Q119/S119)*1000</f>
        <v>#DIV/0!</v>
      </c>
    </row>
    <row r="120" spans="1:20" ht="33" customHeight="1" x14ac:dyDescent="0.25">
      <c r="A120" s="107">
        <v>121</v>
      </c>
      <c r="B120" s="14" t="s">
        <v>689</v>
      </c>
      <c r="C120" s="14" t="s">
        <v>152</v>
      </c>
      <c r="D120" s="13">
        <v>12</v>
      </c>
      <c r="E120" s="14" t="s">
        <v>690</v>
      </c>
      <c r="F120" s="14" t="s">
        <v>235</v>
      </c>
      <c r="G120" s="13">
        <v>0</v>
      </c>
      <c r="H120" s="13">
        <v>3</v>
      </c>
      <c r="I120" s="13">
        <v>1</v>
      </c>
      <c r="J120" s="18">
        <f>(G120*2)+H120+I120</f>
        <v>4</v>
      </c>
      <c r="K120" s="14"/>
      <c r="L120" s="15"/>
      <c r="M120" s="15"/>
      <c r="N120" s="15"/>
      <c r="O120" s="15">
        <v>1.1499999999999999</v>
      </c>
      <c r="P120" s="15"/>
      <c r="Q120" s="20">
        <f>(((G120*L120*2)+(H120*M120)+(I120*N120))*O120)*100</f>
        <v>0</v>
      </c>
      <c r="R120" s="17">
        <v>0.1</v>
      </c>
      <c r="S120" s="17"/>
      <c r="T120" s="16" t="e">
        <f>(Q120/S120)*1000</f>
        <v>#DIV/0!</v>
      </c>
    </row>
    <row r="121" spans="1:20" ht="33" customHeight="1" x14ac:dyDescent="0.25">
      <c r="A121" s="107">
        <v>122</v>
      </c>
      <c r="B121" s="14" t="s">
        <v>691</v>
      </c>
      <c r="C121" s="14" t="s">
        <v>165</v>
      </c>
      <c r="D121" s="14">
        <v>12</v>
      </c>
      <c r="E121" s="14" t="s">
        <v>692</v>
      </c>
      <c r="F121" s="14" t="s">
        <v>235</v>
      </c>
      <c r="G121" s="13">
        <v>0</v>
      </c>
      <c r="H121" s="13">
        <v>3</v>
      </c>
      <c r="I121" s="13">
        <v>1</v>
      </c>
      <c r="J121" s="18">
        <f>(G121*2)+H121+I121</f>
        <v>4</v>
      </c>
      <c r="K121" s="14"/>
      <c r="L121" s="15"/>
      <c r="M121" s="15"/>
      <c r="N121" s="15"/>
      <c r="O121" s="15">
        <v>1.1499999999999999</v>
      </c>
      <c r="P121" s="15"/>
      <c r="Q121" s="20">
        <f>(((G121*L121*2)+(H121*M121)+(I121*N121))*O121)*100</f>
        <v>0</v>
      </c>
      <c r="R121" s="17">
        <v>0.1</v>
      </c>
      <c r="S121" s="17"/>
      <c r="T121" s="16" t="e">
        <f>(Q121/S121)*1000</f>
        <v>#DIV/0!</v>
      </c>
    </row>
    <row r="122" spans="1:20" ht="33" customHeight="1" x14ac:dyDescent="0.25">
      <c r="A122" s="107">
        <v>123</v>
      </c>
      <c r="B122" s="14" t="s">
        <v>693</v>
      </c>
      <c r="C122" s="14" t="s">
        <v>165</v>
      </c>
      <c r="D122" s="14">
        <v>12</v>
      </c>
      <c r="E122" s="14" t="s">
        <v>694</v>
      </c>
      <c r="F122" s="14" t="s">
        <v>235</v>
      </c>
      <c r="G122" s="13">
        <v>0</v>
      </c>
      <c r="H122" s="13">
        <v>1</v>
      </c>
      <c r="I122" s="13">
        <v>3</v>
      </c>
      <c r="J122" s="18">
        <f>(G122*2)+H122+I122</f>
        <v>4</v>
      </c>
      <c r="K122" s="14"/>
      <c r="L122" s="15"/>
      <c r="M122" s="15"/>
      <c r="N122" s="15"/>
      <c r="O122" s="15">
        <v>1.1499999999999999</v>
      </c>
      <c r="P122" s="15"/>
      <c r="Q122" s="20">
        <f>(((G122*L122*2)+(H122*M122)+(I122*N122))*O122)*100</f>
        <v>0</v>
      </c>
      <c r="R122" s="17">
        <v>0.1</v>
      </c>
      <c r="S122" s="17"/>
      <c r="T122" s="16" t="e">
        <f>(Q122/S122)*1000</f>
        <v>#DIV/0!</v>
      </c>
    </row>
    <row r="123" spans="1:20" ht="33" customHeight="1" x14ac:dyDescent="0.25">
      <c r="A123" s="107">
        <v>124</v>
      </c>
      <c r="B123" s="14" t="s">
        <v>695</v>
      </c>
      <c r="C123" s="14" t="s">
        <v>165</v>
      </c>
      <c r="D123" s="14">
        <v>12</v>
      </c>
      <c r="E123" s="14" t="s">
        <v>696</v>
      </c>
      <c r="F123" s="14" t="s">
        <v>235</v>
      </c>
      <c r="G123" s="13">
        <v>0</v>
      </c>
      <c r="H123" s="13">
        <v>1</v>
      </c>
      <c r="I123" s="13">
        <v>3</v>
      </c>
      <c r="J123" s="18">
        <f>(G123*2)+H123+I123</f>
        <v>4</v>
      </c>
      <c r="K123" s="14"/>
      <c r="L123" s="15"/>
      <c r="M123" s="15"/>
      <c r="N123" s="15"/>
      <c r="O123" s="15">
        <v>1.1499999999999999</v>
      </c>
      <c r="P123" s="15"/>
      <c r="Q123" s="20">
        <f>(((G123*L123*2)+(H123*M123)+(I123*N123))*O123)*100</f>
        <v>0</v>
      </c>
      <c r="R123" s="17">
        <v>0.1</v>
      </c>
      <c r="S123" s="17"/>
      <c r="T123" s="16" t="e">
        <f>(Q123/S123)*1000</f>
        <v>#DIV/0!</v>
      </c>
    </row>
    <row r="124" spans="1:20" ht="33" customHeight="1" x14ac:dyDescent="0.25">
      <c r="A124" s="107">
        <v>125</v>
      </c>
      <c r="B124" s="14" t="s">
        <v>697</v>
      </c>
      <c r="C124" s="14"/>
      <c r="D124" s="14">
        <v>13</v>
      </c>
      <c r="E124" s="14" t="s">
        <v>698</v>
      </c>
      <c r="F124" s="14" t="s">
        <v>235</v>
      </c>
      <c r="G124" s="13">
        <v>0</v>
      </c>
      <c r="H124" s="13">
        <v>3</v>
      </c>
      <c r="I124" s="13">
        <v>1</v>
      </c>
      <c r="J124" s="18">
        <f>(G124*2)+H124+I124</f>
        <v>4</v>
      </c>
      <c r="K124" s="14"/>
      <c r="L124" s="15"/>
      <c r="M124" s="15"/>
      <c r="N124" s="15"/>
      <c r="O124" s="15">
        <v>1.1499999999999999</v>
      </c>
      <c r="P124" s="15"/>
      <c r="Q124" s="20">
        <f>(((G124*L124*2)+(H124*M124)+(I124*N124))*O124)*100</f>
        <v>0</v>
      </c>
      <c r="R124" s="17">
        <v>0.1</v>
      </c>
      <c r="S124" s="17"/>
      <c r="T124" s="16" t="e">
        <f>(Q124/S124)*1000</f>
        <v>#DIV/0!</v>
      </c>
    </row>
    <row r="125" spans="1:20" ht="33" customHeight="1" x14ac:dyDescent="0.25">
      <c r="A125" s="107">
        <v>126</v>
      </c>
      <c r="B125" s="14" t="s">
        <v>699</v>
      </c>
      <c r="C125" s="14"/>
      <c r="D125" s="14">
        <v>13</v>
      </c>
      <c r="E125" s="14" t="s">
        <v>700</v>
      </c>
      <c r="F125" s="14" t="s">
        <v>235</v>
      </c>
      <c r="G125" s="13">
        <v>0</v>
      </c>
      <c r="H125" s="13">
        <v>1</v>
      </c>
      <c r="I125" s="13">
        <v>3</v>
      </c>
      <c r="J125" s="18">
        <f>(G125*2)+H125+I125</f>
        <v>4</v>
      </c>
      <c r="K125" s="14"/>
      <c r="L125" s="15"/>
      <c r="M125" s="15"/>
      <c r="N125" s="15"/>
      <c r="O125" s="15">
        <v>1.3</v>
      </c>
      <c r="P125" s="15"/>
      <c r="Q125" s="20">
        <f>(((G125*L125*2)+(H125*M125)+(I125*N125))*O125)*100</f>
        <v>0</v>
      </c>
      <c r="R125" s="17">
        <v>0.1</v>
      </c>
      <c r="S125" s="17"/>
      <c r="T125" s="16" t="e">
        <f>(Q125/S125)*1000</f>
        <v>#DIV/0!</v>
      </c>
    </row>
    <row r="126" spans="1:20" ht="33" customHeight="1" x14ac:dyDescent="0.25">
      <c r="A126" s="107">
        <v>127</v>
      </c>
      <c r="B126" s="14" t="s">
        <v>701</v>
      </c>
      <c r="C126" s="14"/>
      <c r="D126" s="14">
        <v>13</v>
      </c>
      <c r="E126" s="14" t="s">
        <v>702</v>
      </c>
      <c r="F126" s="14" t="s">
        <v>235</v>
      </c>
      <c r="G126" s="13">
        <v>0</v>
      </c>
      <c r="H126" s="13">
        <v>1</v>
      </c>
      <c r="I126" s="13">
        <v>3</v>
      </c>
      <c r="J126" s="18">
        <f>(G126*2)+H126+I126</f>
        <v>4</v>
      </c>
      <c r="K126" s="14"/>
      <c r="L126" s="15"/>
      <c r="M126" s="15"/>
      <c r="N126" s="15"/>
      <c r="O126" s="15">
        <v>1</v>
      </c>
      <c r="P126" s="15"/>
      <c r="Q126" s="20">
        <f>(((G126*L126*2)+(H126*M126)+(I126*N126))*O126)*100</f>
        <v>0</v>
      </c>
      <c r="R126" s="17">
        <v>0.1</v>
      </c>
      <c r="S126" s="17"/>
      <c r="T126" s="16" t="e">
        <f>(Q126/S126)*1000</f>
        <v>#DIV/0!</v>
      </c>
    </row>
    <row r="127" spans="1:20" ht="33" customHeight="1" x14ac:dyDescent="0.25">
      <c r="A127" s="107">
        <v>128</v>
      </c>
      <c r="B127" s="14" t="s">
        <v>703</v>
      </c>
      <c r="C127" s="14"/>
      <c r="D127" s="14">
        <v>13</v>
      </c>
      <c r="E127" s="14" t="s">
        <v>704</v>
      </c>
      <c r="F127" s="14" t="s">
        <v>235</v>
      </c>
      <c r="G127" s="13">
        <v>0</v>
      </c>
      <c r="H127" s="13">
        <v>1</v>
      </c>
      <c r="I127" s="13">
        <v>3</v>
      </c>
      <c r="J127" s="18">
        <f>(G127*2)+H127+I127</f>
        <v>4</v>
      </c>
      <c r="K127" s="14"/>
      <c r="L127" s="15"/>
      <c r="M127" s="15"/>
      <c r="N127" s="15"/>
      <c r="O127" s="15">
        <v>1</v>
      </c>
      <c r="P127" s="15"/>
      <c r="Q127" s="20">
        <f>(((G127*L127*2)+(H127*M127)+(I127*N127))*O127)*100</f>
        <v>0</v>
      </c>
      <c r="R127" s="17">
        <v>0.1</v>
      </c>
      <c r="S127" s="17"/>
      <c r="T127" s="16" t="e">
        <f>(Q127/S127)*1000</f>
        <v>#DIV/0!</v>
      </c>
    </row>
    <row r="128" spans="1:20" ht="33" customHeight="1" x14ac:dyDescent="0.25">
      <c r="A128" s="107">
        <v>129</v>
      </c>
      <c r="B128" s="14" t="s">
        <v>705</v>
      </c>
      <c r="C128" s="14"/>
      <c r="D128" s="14">
        <v>13</v>
      </c>
      <c r="E128" s="14" t="s">
        <v>154</v>
      </c>
      <c r="F128" s="14" t="s">
        <v>235</v>
      </c>
      <c r="G128" s="13">
        <v>0</v>
      </c>
      <c r="H128" s="13">
        <v>3</v>
      </c>
      <c r="I128" s="13">
        <v>1</v>
      </c>
      <c r="J128" s="18">
        <f>(G128*2)+H128+I128</f>
        <v>4</v>
      </c>
      <c r="K128" s="14"/>
      <c r="L128" s="15"/>
      <c r="M128" s="15"/>
      <c r="N128" s="15"/>
      <c r="O128" s="15">
        <v>1</v>
      </c>
      <c r="P128" s="15"/>
      <c r="Q128" s="20">
        <f>(((G128*L128*2)+(H128*M128)+(I128*N128))*O128)*100</f>
        <v>0</v>
      </c>
      <c r="R128" s="17">
        <v>0.1</v>
      </c>
      <c r="S128" s="17"/>
      <c r="T128" s="16" t="e">
        <f>(Q128/S128)*1000</f>
        <v>#DIV/0!</v>
      </c>
    </row>
    <row r="129" spans="1:20" ht="33" customHeight="1" x14ac:dyDescent="0.25">
      <c r="A129" s="107">
        <v>130</v>
      </c>
      <c r="B129" s="14" t="s">
        <v>706</v>
      </c>
      <c r="C129" s="14"/>
      <c r="D129" s="14">
        <v>13</v>
      </c>
      <c r="E129" s="14" t="s">
        <v>707</v>
      </c>
      <c r="F129" s="14" t="s">
        <v>235</v>
      </c>
      <c r="G129" s="13">
        <v>0</v>
      </c>
      <c r="H129" s="13">
        <v>3</v>
      </c>
      <c r="I129" s="13">
        <v>1</v>
      </c>
      <c r="J129" s="18">
        <f>(G129*2)+H129+I129</f>
        <v>4</v>
      </c>
      <c r="K129" s="14"/>
      <c r="L129" s="15"/>
      <c r="M129" s="15"/>
      <c r="N129" s="15"/>
      <c r="O129" s="15">
        <v>1.3</v>
      </c>
      <c r="P129" s="15"/>
      <c r="Q129" s="20">
        <f>(((G129*L129*2)+(H129*M129)+(I129*N129))*O129)*100</f>
        <v>0</v>
      </c>
      <c r="R129" s="17">
        <v>0.1</v>
      </c>
      <c r="S129" s="17"/>
      <c r="T129" s="16" t="e">
        <f>(Q129/S129)*1000</f>
        <v>#DIV/0!</v>
      </c>
    </row>
    <row r="130" spans="1:20" ht="33" customHeight="1" x14ac:dyDescent="0.25">
      <c r="A130" s="107">
        <v>131</v>
      </c>
      <c r="B130" s="14" t="s">
        <v>708</v>
      </c>
      <c r="C130" s="13"/>
      <c r="D130" s="13">
        <v>14</v>
      </c>
      <c r="E130" s="14" t="s">
        <v>709</v>
      </c>
      <c r="F130" s="14" t="s">
        <v>235</v>
      </c>
      <c r="G130" s="13">
        <v>2</v>
      </c>
      <c r="H130" s="13"/>
      <c r="I130" s="13"/>
      <c r="J130" s="18">
        <f>(G130*2)+H130+I130</f>
        <v>4</v>
      </c>
      <c r="K130" s="14"/>
      <c r="L130" s="13"/>
      <c r="M130" s="13"/>
      <c r="N130" s="13"/>
      <c r="O130" s="15">
        <v>1.3</v>
      </c>
      <c r="P130" s="15"/>
      <c r="Q130" s="84">
        <f>(((G130*L130*2)+(H130*M130)+(I130*N130))*O130)*100</f>
        <v>0</v>
      </c>
      <c r="R130" s="17">
        <v>0.1</v>
      </c>
      <c r="S130" s="17"/>
      <c r="T130" s="16" t="e">
        <f>(Q130/S130)*1000</f>
        <v>#DIV/0!</v>
      </c>
    </row>
    <row r="131" spans="1:20" ht="33" customHeight="1" x14ac:dyDescent="0.25">
      <c r="A131" s="107">
        <v>132</v>
      </c>
      <c r="B131" s="14" t="s">
        <v>710</v>
      </c>
      <c r="C131" s="14"/>
      <c r="D131" s="14">
        <v>14</v>
      </c>
      <c r="E131" s="14" t="s">
        <v>707</v>
      </c>
      <c r="F131" s="14" t="s">
        <v>235</v>
      </c>
      <c r="G131" s="13">
        <v>0</v>
      </c>
      <c r="H131" s="13">
        <v>3</v>
      </c>
      <c r="I131" s="13">
        <v>1</v>
      </c>
      <c r="J131" s="18">
        <f>(G131*2)+H131+I131</f>
        <v>4</v>
      </c>
      <c r="K131" s="14"/>
      <c r="L131" s="15"/>
      <c r="M131" s="15"/>
      <c r="N131" s="15"/>
      <c r="O131" s="15">
        <v>1</v>
      </c>
      <c r="P131" s="15"/>
      <c r="Q131" s="20">
        <f>(((G131*L131*2)+(H131*M131)+(I131*N131))*O131)*100</f>
        <v>0</v>
      </c>
      <c r="R131" s="17">
        <v>0.1</v>
      </c>
      <c r="S131" s="17"/>
      <c r="T131" s="16" t="e">
        <f>(Q131/S131)*1000</f>
        <v>#DIV/0!</v>
      </c>
    </row>
    <row r="132" spans="1:20" ht="33" customHeight="1" x14ac:dyDescent="0.25">
      <c r="A132" s="107">
        <v>133</v>
      </c>
      <c r="B132" s="14" t="s">
        <v>711</v>
      </c>
      <c r="C132" s="14"/>
      <c r="D132" s="14">
        <v>14</v>
      </c>
      <c r="E132" s="14" t="s">
        <v>712</v>
      </c>
      <c r="F132" s="14" t="s">
        <v>235</v>
      </c>
      <c r="G132" s="13">
        <v>0</v>
      </c>
      <c r="H132" s="13">
        <v>1</v>
      </c>
      <c r="I132" s="13">
        <v>3</v>
      </c>
      <c r="J132" s="18">
        <f>(G132*2)+H132+I132</f>
        <v>4</v>
      </c>
      <c r="K132" s="14"/>
      <c r="L132" s="15"/>
      <c r="M132" s="15"/>
      <c r="N132" s="15"/>
      <c r="O132" s="15">
        <v>1.3</v>
      </c>
      <c r="P132" s="15"/>
      <c r="Q132" s="20">
        <f>(((G132*L132*2)+(H132*M132)+(I132*N132))*O132)*100</f>
        <v>0</v>
      </c>
      <c r="R132" s="17">
        <v>0.1</v>
      </c>
      <c r="S132" s="17"/>
      <c r="T132" s="16" t="e">
        <f>(Q132/S132)*1000</f>
        <v>#DIV/0!</v>
      </c>
    </row>
    <row r="133" spans="1:20" ht="33" customHeight="1" x14ac:dyDescent="0.25">
      <c r="A133" s="107">
        <v>134</v>
      </c>
      <c r="B133" s="14" t="s">
        <v>713</v>
      </c>
      <c r="C133" s="14"/>
      <c r="D133" s="13">
        <v>15</v>
      </c>
      <c r="E133" s="14" t="s">
        <v>714</v>
      </c>
      <c r="F133" s="14" t="s">
        <v>235</v>
      </c>
      <c r="G133" s="13">
        <v>0</v>
      </c>
      <c r="H133" s="13">
        <v>1</v>
      </c>
      <c r="I133" s="13">
        <v>3</v>
      </c>
      <c r="J133" s="18">
        <f>(G133*2)+H133+I133</f>
        <v>4</v>
      </c>
      <c r="K133" s="14"/>
      <c r="L133" s="15"/>
      <c r="M133" s="15"/>
      <c r="N133" s="15"/>
      <c r="O133" s="15">
        <v>1</v>
      </c>
      <c r="P133" s="15"/>
      <c r="Q133" s="77">
        <f>(((G133*L133*2)+(H133*M133)+(I133*N133))*O133)*100</f>
        <v>0</v>
      </c>
      <c r="R133" s="17">
        <v>0.1</v>
      </c>
      <c r="S133" s="17"/>
      <c r="T133" s="16" t="e">
        <f>(Q133/S133)*1000</f>
        <v>#DIV/0!</v>
      </c>
    </row>
    <row r="134" spans="1:20" ht="33" customHeight="1" x14ac:dyDescent="0.25">
      <c r="A134" s="107">
        <v>135</v>
      </c>
      <c r="B134" s="14" t="s">
        <v>715</v>
      </c>
      <c r="C134" s="14"/>
      <c r="D134" s="14">
        <v>15</v>
      </c>
      <c r="E134" s="14" t="s">
        <v>716</v>
      </c>
      <c r="F134" s="14" t="s">
        <v>235</v>
      </c>
      <c r="G134" s="13">
        <v>0</v>
      </c>
      <c r="H134" s="13">
        <v>1</v>
      </c>
      <c r="I134" s="13">
        <v>3</v>
      </c>
      <c r="J134" s="18">
        <f>(G134*2)+H134+I134</f>
        <v>4</v>
      </c>
      <c r="K134" s="14"/>
      <c r="L134" s="15"/>
      <c r="M134" s="15"/>
      <c r="N134" s="15"/>
      <c r="O134" s="15">
        <v>1</v>
      </c>
      <c r="P134" s="15"/>
      <c r="Q134" s="20">
        <f>(((G134*L134*2)+(H134*M134)+(I134*N134))*O134)*100</f>
        <v>0</v>
      </c>
      <c r="R134" s="17">
        <v>0.1</v>
      </c>
      <c r="S134" s="17"/>
      <c r="T134" s="16" t="e">
        <f>(Q134/S134)*1000</f>
        <v>#DIV/0!</v>
      </c>
    </row>
    <row r="135" spans="1:20" ht="33" customHeight="1" x14ac:dyDescent="0.25">
      <c r="A135" s="107">
        <v>136</v>
      </c>
      <c r="B135" s="14" t="s">
        <v>717</v>
      </c>
      <c r="C135" s="14"/>
      <c r="D135" s="13">
        <v>15</v>
      </c>
      <c r="E135" s="14" t="s">
        <v>718</v>
      </c>
      <c r="F135" s="14" t="s">
        <v>235</v>
      </c>
      <c r="G135" s="13">
        <v>0</v>
      </c>
      <c r="H135" s="13">
        <v>3</v>
      </c>
      <c r="I135" s="13">
        <v>1</v>
      </c>
      <c r="J135" s="18">
        <f>(G135*2)+H135+I135</f>
        <v>4</v>
      </c>
      <c r="K135" s="14"/>
      <c r="L135" s="15"/>
      <c r="M135" s="15"/>
      <c r="N135" s="15"/>
      <c r="O135" s="15">
        <v>1</v>
      </c>
      <c r="P135" s="15"/>
      <c r="Q135" s="77">
        <f>(((G135*L135*2)+(H135*M135)+(I135*N135))*O135)*100</f>
        <v>0</v>
      </c>
      <c r="R135" s="17">
        <v>0.1</v>
      </c>
      <c r="S135" s="17"/>
      <c r="T135" s="16" t="e">
        <f>(Q135/S135)*1000</f>
        <v>#DIV/0!</v>
      </c>
    </row>
    <row r="136" spans="1:20" ht="33" customHeight="1" x14ac:dyDescent="0.25">
      <c r="A136" s="107">
        <v>137</v>
      </c>
      <c r="B136" s="14" t="s">
        <v>719</v>
      </c>
      <c r="C136" s="14"/>
      <c r="D136" s="14">
        <v>16</v>
      </c>
      <c r="E136" s="14" t="s">
        <v>720</v>
      </c>
      <c r="F136" s="14" t="s">
        <v>235</v>
      </c>
      <c r="G136" s="13">
        <v>0</v>
      </c>
      <c r="H136" s="13">
        <v>1</v>
      </c>
      <c r="I136" s="13">
        <v>3</v>
      </c>
      <c r="J136" s="18">
        <f>(G136*2)+H136+I136</f>
        <v>4</v>
      </c>
      <c r="K136" s="14"/>
      <c r="L136" s="15"/>
      <c r="M136" s="15"/>
      <c r="N136" s="15"/>
      <c r="O136" s="15">
        <v>1</v>
      </c>
      <c r="P136" s="15"/>
      <c r="Q136" s="20">
        <f>(((G136*L136*2)+(H136*M136)+(I136*N136))*O136)*100</f>
        <v>0</v>
      </c>
      <c r="R136" s="17">
        <v>0.1</v>
      </c>
      <c r="S136" s="17"/>
      <c r="T136" s="16" t="e">
        <f>(Q136/S136)*1000</f>
        <v>#DIV/0!</v>
      </c>
    </row>
    <row r="137" spans="1:20" ht="33" customHeight="1" x14ac:dyDescent="0.25">
      <c r="A137" s="107">
        <v>138</v>
      </c>
      <c r="B137" s="14" t="s">
        <v>721</v>
      </c>
      <c r="C137" s="14" t="s">
        <v>165</v>
      </c>
      <c r="D137" s="14">
        <v>3</v>
      </c>
      <c r="E137" s="14" t="s">
        <v>154</v>
      </c>
      <c r="F137" s="14" t="s">
        <v>235</v>
      </c>
      <c r="G137" s="13">
        <v>0</v>
      </c>
      <c r="H137" s="13">
        <v>3</v>
      </c>
      <c r="I137" s="13">
        <v>1</v>
      </c>
      <c r="J137" s="18">
        <f>(G137*2)+H137+I137</f>
        <v>4</v>
      </c>
      <c r="K137" s="14"/>
      <c r="L137" s="15"/>
      <c r="M137" s="15"/>
      <c r="N137" s="15"/>
      <c r="O137" s="15">
        <v>1.1499999999999999</v>
      </c>
      <c r="P137" s="15"/>
      <c r="Q137" s="20">
        <f>(((G137*L137*2)+(H137*M137)+(I137*N137))*O137)*100</f>
        <v>0</v>
      </c>
      <c r="R137" s="17">
        <v>0.1</v>
      </c>
      <c r="S137" s="17"/>
      <c r="T137" s="16" t="e">
        <f>(Q137/S137)*1000</f>
        <v>#DIV/0!</v>
      </c>
    </row>
    <row r="138" spans="1:20" ht="33" customHeight="1" x14ac:dyDescent="0.25">
      <c r="A138" s="107">
        <v>139</v>
      </c>
      <c r="B138" s="14" t="s">
        <v>722</v>
      </c>
      <c r="C138" s="13"/>
      <c r="D138" s="13">
        <v>9</v>
      </c>
      <c r="E138" s="14" t="s">
        <v>723</v>
      </c>
      <c r="F138" s="14" t="s">
        <v>235</v>
      </c>
      <c r="G138" s="13">
        <v>2</v>
      </c>
      <c r="H138" s="13">
        <v>1</v>
      </c>
      <c r="I138" s="13">
        <v>1</v>
      </c>
      <c r="J138" s="18">
        <f>(G138*2)+H138+I138</f>
        <v>6</v>
      </c>
      <c r="K138" s="14"/>
      <c r="L138" s="15"/>
      <c r="M138" s="15"/>
      <c r="N138" s="15"/>
      <c r="O138" s="15">
        <v>1</v>
      </c>
      <c r="P138" s="15"/>
      <c r="Q138" s="20">
        <f>(((G138*L138*2)+(H138*M138)+(I138*N138))*O138)*100</f>
        <v>0</v>
      </c>
      <c r="R138" s="17">
        <v>0.1</v>
      </c>
      <c r="S138" s="17"/>
      <c r="T138" s="16" t="e">
        <f>(Q138/S138)*1000</f>
        <v>#DIV/0!</v>
      </c>
    </row>
    <row r="139" spans="1:20" ht="33" customHeight="1" x14ac:dyDescent="0.25">
      <c r="A139" s="107">
        <v>140</v>
      </c>
      <c r="B139" s="14" t="s">
        <v>724</v>
      </c>
      <c r="C139" s="14"/>
      <c r="D139" s="14">
        <v>16</v>
      </c>
      <c r="E139" s="14" t="s">
        <v>154</v>
      </c>
      <c r="F139" s="14" t="s">
        <v>235</v>
      </c>
      <c r="G139" s="13">
        <v>2</v>
      </c>
      <c r="H139" s="13">
        <v>1</v>
      </c>
      <c r="I139" s="13">
        <v>1</v>
      </c>
      <c r="J139" s="18">
        <f>(G139*2)+H139+I139</f>
        <v>6</v>
      </c>
      <c r="K139" s="14"/>
      <c r="L139" s="15"/>
      <c r="M139" s="15"/>
      <c r="N139" s="15"/>
      <c r="O139" s="15">
        <v>1.1499999999999999</v>
      </c>
      <c r="P139" s="15"/>
      <c r="Q139" s="20">
        <f>(((G139*L139*2)+(H139*M139)+(I139*N139))*O139)*100</f>
        <v>0</v>
      </c>
      <c r="R139" s="17">
        <v>0.1</v>
      </c>
      <c r="S139" s="17"/>
      <c r="T139" s="16" t="e">
        <f>(Q139/S139)*1000</f>
        <v>#DIV/0!</v>
      </c>
    </row>
    <row r="140" spans="1:20" ht="33" customHeight="1" x14ac:dyDescent="0.25">
      <c r="A140" s="107">
        <v>141</v>
      </c>
      <c r="B140" s="14" t="s">
        <v>725</v>
      </c>
      <c r="C140" s="14"/>
      <c r="D140" s="14">
        <v>17</v>
      </c>
      <c r="E140" s="14" t="s">
        <v>154</v>
      </c>
      <c r="F140" s="14" t="s">
        <v>235</v>
      </c>
      <c r="G140" s="13">
        <v>2</v>
      </c>
      <c r="H140" s="13">
        <v>1</v>
      </c>
      <c r="I140" s="13">
        <v>1</v>
      </c>
      <c r="J140" s="18">
        <f>(G140*2)+H140+I140</f>
        <v>6</v>
      </c>
      <c r="K140" s="14"/>
      <c r="L140" s="15"/>
      <c r="M140" s="15"/>
      <c r="N140" s="15"/>
      <c r="O140" s="15">
        <v>1.1499999999999999</v>
      </c>
      <c r="P140" s="15"/>
      <c r="Q140" s="20">
        <f>(((G140*L140*2)+(H140*M140)+(I140*N140))*O140)*100</f>
        <v>0</v>
      </c>
      <c r="R140" s="17">
        <v>0.1</v>
      </c>
      <c r="S140" s="17"/>
      <c r="T140" s="16" t="e">
        <f>(Q140/S140)*1000</f>
        <v>#DIV/0!</v>
      </c>
    </row>
    <row r="141" spans="1:20" ht="33" customHeight="1" x14ac:dyDescent="0.25">
      <c r="A141" s="107">
        <v>142</v>
      </c>
      <c r="B141" s="14" t="s">
        <v>726</v>
      </c>
      <c r="C141" s="13"/>
      <c r="D141" s="13">
        <v>18</v>
      </c>
      <c r="E141" s="14" t="s">
        <v>727</v>
      </c>
      <c r="F141" s="14" t="s">
        <v>235</v>
      </c>
      <c r="G141" s="13">
        <v>2</v>
      </c>
      <c r="H141" s="13">
        <v>1</v>
      </c>
      <c r="I141" s="13">
        <v>1</v>
      </c>
      <c r="J141" s="18">
        <f>(G141*2)+H141+I141</f>
        <v>6</v>
      </c>
      <c r="K141" s="14"/>
      <c r="L141" s="15"/>
      <c r="M141" s="15"/>
      <c r="N141" s="15"/>
      <c r="O141" s="15">
        <v>1</v>
      </c>
      <c r="P141" s="15"/>
      <c r="Q141" s="20">
        <f>(((G141*L141*2)+(H141*M141)+(I141*N141))*O141)*100</f>
        <v>0</v>
      </c>
      <c r="R141" s="17">
        <v>0.1</v>
      </c>
      <c r="S141" s="17"/>
      <c r="T141" s="16" t="e">
        <f>(Q141/S141)*1000</f>
        <v>#DIV/0!</v>
      </c>
    </row>
    <row r="142" spans="1:20" ht="33" customHeight="1" x14ac:dyDescent="0.25">
      <c r="A142" s="107">
        <v>143</v>
      </c>
      <c r="B142" s="14" t="s">
        <v>728</v>
      </c>
      <c r="C142" s="14" t="s">
        <v>165</v>
      </c>
      <c r="D142" s="14">
        <v>5</v>
      </c>
      <c r="E142" s="14" t="s">
        <v>729</v>
      </c>
      <c r="F142" s="14" t="s">
        <v>235</v>
      </c>
      <c r="G142" s="13">
        <v>0</v>
      </c>
      <c r="H142" s="13">
        <v>0</v>
      </c>
      <c r="I142" s="13">
        <v>6</v>
      </c>
      <c r="J142" s="18">
        <f>G142*2+H142+I142</f>
        <v>6</v>
      </c>
      <c r="K142" s="14"/>
      <c r="L142" s="15"/>
      <c r="M142" s="15"/>
      <c r="N142" s="15"/>
      <c r="O142" s="15">
        <v>1.3</v>
      </c>
      <c r="P142" s="15"/>
      <c r="Q142" s="16">
        <f>(((G142*L142*2)+(H142*M142)+(I142*N142))*O142)*100</f>
        <v>0</v>
      </c>
      <c r="R142" s="17">
        <v>0.1</v>
      </c>
      <c r="S142" s="17"/>
      <c r="T142" s="16" t="e">
        <f>(Q142/S142)*1000</f>
        <v>#DIV/0!</v>
      </c>
    </row>
    <row r="143" spans="1:20" ht="33" customHeight="1" x14ac:dyDescent="0.25">
      <c r="A143" s="107">
        <v>144</v>
      </c>
      <c r="B143" s="14" t="s">
        <v>730</v>
      </c>
      <c r="C143" s="14" t="s">
        <v>165</v>
      </c>
      <c r="D143" s="13">
        <v>10</v>
      </c>
      <c r="E143" s="14" t="s">
        <v>731</v>
      </c>
      <c r="F143" s="14" t="s">
        <v>235</v>
      </c>
      <c r="G143" s="13">
        <v>0</v>
      </c>
      <c r="H143" s="13">
        <v>3</v>
      </c>
      <c r="I143" s="13">
        <v>3</v>
      </c>
      <c r="J143" s="18">
        <f>(G143*2)+H143+I143</f>
        <v>6</v>
      </c>
      <c r="K143" s="14"/>
      <c r="L143" s="15"/>
      <c r="M143" s="15"/>
      <c r="N143" s="15"/>
      <c r="O143" s="15">
        <v>1.3</v>
      </c>
      <c r="P143" s="15"/>
      <c r="Q143" s="77">
        <f>(((G143*L143*2)+(H143*M143)+(I143*N143))*O143)*100</f>
        <v>0</v>
      </c>
      <c r="R143" s="17">
        <v>0.1</v>
      </c>
      <c r="S143" s="17"/>
      <c r="T143" s="16" t="e">
        <f>(Q143/S143)*1000</f>
        <v>#DIV/0!</v>
      </c>
    </row>
    <row r="144" spans="1:20" ht="33" customHeight="1" x14ac:dyDescent="0.25">
      <c r="A144" s="107">
        <v>145</v>
      </c>
      <c r="B144" s="14" t="s">
        <v>732</v>
      </c>
      <c r="C144" s="14" t="s">
        <v>165</v>
      </c>
      <c r="D144" s="14">
        <v>12</v>
      </c>
      <c r="E144" s="14" t="s">
        <v>733</v>
      </c>
      <c r="F144" s="14" t="s">
        <v>235</v>
      </c>
      <c r="G144" s="13">
        <v>0</v>
      </c>
      <c r="H144" s="13">
        <v>6</v>
      </c>
      <c r="I144" s="13">
        <v>0</v>
      </c>
      <c r="J144" s="18">
        <f>(G144*2)+H144+I144</f>
        <v>6</v>
      </c>
      <c r="K144" s="14"/>
      <c r="L144" s="15"/>
      <c r="M144" s="15"/>
      <c r="N144" s="15"/>
      <c r="O144" s="15">
        <v>1</v>
      </c>
      <c r="P144" s="15"/>
      <c r="Q144" s="20">
        <f>(((G144*L144*2)+(H144*M144)+(I144*N144))*O144)*100</f>
        <v>0</v>
      </c>
      <c r="R144" s="17">
        <v>0.1</v>
      </c>
      <c r="S144" s="17"/>
      <c r="T144" s="16" t="e">
        <f>(Q144/S144)*1000</f>
        <v>#DIV/0!</v>
      </c>
    </row>
    <row r="145" spans="1:20" ht="33" customHeight="1" x14ac:dyDescent="0.25">
      <c r="A145" s="107">
        <v>146</v>
      </c>
      <c r="B145" s="14" t="s">
        <v>734</v>
      </c>
      <c r="C145" s="14"/>
      <c r="D145" s="13">
        <v>14</v>
      </c>
      <c r="E145" s="14" t="s">
        <v>735</v>
      </c>
      <c r="F145" s="14" t="s">
        <v>235</v>
      </c>
      <c r="G145" s="13">
        <v>0</v>
      </c>
      <c r="H145" s="13">
        <v>3</v>
      </c>
      <c r="I145" s="13">
        <v>3</v>
      </c>
      <c r="J145" s="18">
        <f>(G145*2)+H145+I145</f>
        <v>6</v>
      </c>
      <c r="K145" s="14"/>
      <c r="L145" s="15"/>
      <c r="M145" s="15"/>
      <c r="N145" s="15"/>
      <c r="O145" s="15">
        <v>1.3</v>
      </c>
      <c r="P145" s="15"/>
      <c r="Q145" s="20">
        <f>(((G145*L145*2)+(H145*M145)+(I145*N145))*O145)*100</f>
        <v>0</v>
      </c>
      <c r="R145" s="17">
        <v>0.1</v>
      </c>
      <c r="S145" s="17"/>
      <c r="T145" s="16" t="e">
        <f>(Q145/S145)*1000</f>
        <v>#DIV/0!</v>
      </c>
    </row>
    <row r="146" spans="1:20" ht="33" customHeight="1" x14ac:dyDescent="0.25">
      <c r="A146" s="107">
        <v>147</v>
      </c>
      <c r="B146" s="14" t="s">
        <v>736</v>
      </c>
      <c r="C146" s="14"/>
      <c r="D146" s="14">
        <v>14</v>
      </c>
      <c r="E146" s="14" t="s">
        <v>737</v>
      </c>
      <c r="F146" s="14" t="s">
        <v>235</v>
      </c>
      <c r="G146" s="13">
        <v>0</v>
      </c>
      <c r="H146" s="13">
        <v>3</v>
      </c>
      <c r="I146" s="13">
        <v>3</v>
      </c>
      <c r="J146" s="18">
        <f>(G146*2)+H146+I146</f>
        <v>6</v>
      </c>
      <c r="K146" s="14"/>
      <c r="L146" s="15"/>
      <c r="M146" s="15"/>
      <c r="N146" s="15"/>
      <c r="O146" s="15">
        <v>1.1499999999999999</v>
      </c>
      <c r="P146" s="15"/>
      <c r="Q146" s="20">
        <f>(((G146*L146*2)+(H146*M146)+(I146*N146))*O146)*100</f>
        <v>0</v>
      </c>
      <c r="R146" s="17">
        <v>0.1</v>
      </c>
      <c r="S146" s="17"/>
      <c r="T146" s="16" t="e">
        <f>(Q146/S146)*1000</f>
        <v>#DIV/0!</v>
      </c>
    </row>
    <row r="147" spans="1:20" ht="33" customHeight="1" x14ac:dyDescent="0.25">
      <c r="A147" s="107">
        <v>148</v>
      </c>
      <c r="B147" s="14" t="s">
        <v>738</v>
      </c>
      <c r="C147" s="14"/>
      <c r="D147" s="13">
        <v>14</v>
      </c>
      <c r="E147" s="14" t="s">
        <v>735</v>
      </c>
      <c r="F147" s="14" t="s">
        <v>235</v>
      </c>
      <c r="G147" s="13">
        <v>0</v>
      </c>
      <c r="H147" s="13">
        <v>3</v>
      </c>
      <c r="I147" s="13">
        <v>3</v>
      </c>
      <c r="J147" s="18">
        <f>(G147*2)+H147+I147</f>
        <v>6</v>
      </c>
      <c r="K147" s="14"/>
      <c r="L147" s="15"/>
      <c r="M147" s="15"/>
      <c r="N147" s="15"/>
      <c r="O147" s="15">
        <v>1.3</v>
      </c>
      <c r="P147" s="15"/>
      <c r="Q147" s="77">
        <f>(((G147*L147*2)+(H147*M147)+(I147*N147))*O147)*100</f>
        <v>0</v>
      </c>
      <c r="R147" s="17">
        <v>0.1</v>
      </c>
      <c r="S147" s="17"/>
      <c r="T147" s="16" t="e">
        <f>(Q147/S147)*1000</f>
        <v>#DIV/0!</v>
      </c>
    </row>
    <row r="148" spans="1:20" ht="33" customHeight="1" x14ac:dyDescent="0.25">
      <c r="A148" s="107">
        <v>149</v>
      </c>
      <c r="B148" s="14" t="s">
        <v>739</v>
      </c>
      <c r="C148" s="14"/>
      <c r="D148" s="13">
        <v>14</v>
      </c>
      <c r="E148" s="14" t="s">
        <v>735</v>
      </c>
      <c r="F148" s="14" t="s">
        <v>235</v>
      </c>
      <c r="G148" s="13">
        <v>0</v>
      </c>
      <c r="H148" s="13">
        <v>3</v>
      </c>
      <c r="I148" s="13">
        <v>3</v>
      </c>
      <c r="J148" s="18">
        <f>(G148*2)+H148+I148</f>
        <v>6</v>
      </c>
      <c r="K148" s="14"/>
      <c r="L148" s="15"/>
      <c r="M148" s="15"/>
      <c r="N148" s="15"/>
      <c r="O148" s="15">
        <v>1.3</v>
      </c>
      <c r="P148" s="15"/>
      <c r="Q148" s="77">
        <f>(((G148*L148*2)+(H148*M148)+(I148*N148))*O148)*100</f>
        <v>0</v>
      </c>
      <c r="R148" s="17">
        <v>0.1</v>
      </c>
      <c r="S148" s="17"/>
      <c r="T148" s="16" t="e">
        <f>(Q148/S148)*1000</f>
        <v>#DIV/0!</v>
      </c>
    </row>
    <row r="149" spans="1:20" ht="33" customHeight="1" x14ac:dyDescent="0.25">
      <c r="A149" s="107">
        <v>150</v>
      </c>
      <c r="B149" s="14" t="s">
        <v>740</v>
      </c>
      <c r="C149" s="14"/>
      <c r="D149" s="13">
        <v>15</v>
      </c>
      <c r="E149" s="14" t="s">
        <v>741</v>
      </c>
      <c r="F149" s="14" t="s">
        <v>235</v>
      </c>
      <c r="G149" s="13">
        <v>0</v>
      </c>
      <c r="H149" s="13">
        <v>3</v>
      </c>
      <c r="I149" s="13">
        <v>3</v>
      </c>
      <c r="J149" s="18">
        <f>(G149*2)+H149+I149</f>
        <v>6</v>
      </c>
      <c r="K149" s="14"/>
      <c r="L149" s="15"/>
      <c r="M149" s="15"/>
      <c r="N149" s="15"/>
      <c r="O149" s="15">
        <v>1</v>
      </c>
      <c r="P149" s="15"/>
      <c r="Q149" s="77">
        <f>(((G149*L149*2)+(H149*M149)+(I149*N149))*O149)*100</f>
        <v>0</v>
      </c>
      <c r="R149" s="17">
        <v>0.1</v>
      </c>
      <c r="S149" s="17"/>
      <c r="T149" s="16" t="e">
        <f>(Q149/S149)*1000</f>
        <v>#DIV/0!</v>
      </c>
    </row>
    <row r="150" spans="1:20" ht="33" customHeight="1" x14ac:dyDescent="0.25">
      <c r="A150" s="107">
        <v>151</v>
      </c>
      <c r="B150" s="14" t="s">
        <v>742</v>
      </c>
      <c r="C150" s="14"/>
      <c r="D150" s="14">
        <v>16</v>
      </c>
      <c r="E150" s="14" t="s">
        <v>743</v>
      </c>
      <c r="F150" s="14" t="s">
        <v>235</v>
      </c>
      <c r="G150" s="13">
        <v>2</v>
      </c>
      <c r="H150" s="13">
        <v>1</v>
      </c>
      <c r="I150" s="13">
        <v>1</v>
      </c>
      <c r="J150" s="18">
        <f>(G150*2)+H150+I150</f>
        <v>6</v>
      </c>
      <c r="K150" s="14"/>
      <c r="L150" s="15"/>
      <c r="M150" s="15"/>
      <c r="N150" s="15"/>
      <c r="O150" s="15">
        <v>1</v>
      </c>
      <c r="P150" s="15"/>
      <c r="Q150" s="20">
        <f>(((G150*L150*2)+(H150*M150)+(I150*N150))*O150)*100</f>
        <v>0</v>
      </c>
      <c r="R150" s="17">
        <v>0.1</v>
      </c>
      <c r="S150" s="17"/>
      <c r="T150" s="16" t="e">
        <f>(Q150/S150)*1000</f>
        <v>#DIV/0!</v>
      </c>
    </row>
    <row r="151" spans="1:20" ht="33" customHeight="1" x14ac:dyDescent="0.25">
      <c r="A151" s="107">
        <v>152</v>
      </c>
      <c r="B151" s="14" t="s">
        <v>744</v>
      </c>
      <c r="C151" s="13"/>
      <c r="D151" s="13">
        <v>19</v>
      </c>
      <c r="E151" s="14" t="s">
        <v>745</v>
      </c>
      <c r="F151" s="14" t="s">
        <v>235</v>
      </c>
      <c r="G151" s="13">
        <v>2</v>
      </c>
      <c r="H151" s="13">
        <v>1</v>
      </c>
      <c r="I151" s="13">
        <v>1</v>
      </c>
      <c r="J151" s="18">
        <f>(G151*2)+H151+I151</f>
        <v>6</v>
      </c>
      <c r="K151" s="14"/>
      <c r="L151" s="15"/>
      <c r="M151" s="15"/>
      <c r="N151" s="15"/>
      <c r="O151" s="15">
        <v>1</v>
      </c>
      <c r="P151" s="15"/>
      <c r="Q151" s="20">
        <f>(((G151*L151*2)+(H151*M151)+(I151*N151))*O151)*100</f>
        <v>0</v>
      </c>
      <c r="R151" s="17">
        <v>0.1</v>
      </c>
      <c r="S151" s="17"/>
      <c r="T151" s="16" t="e">
        <f>(Q151/S151)*1000</f>
        <v>#DIV/0!</v>
      </c>
    </row>
    <row r="152" spans="1:20" ht="33" customHeight="1" x14ac:dyDescent="0.25">
      <c r="A152" s="107">
        <v>153</v>
      </c>
      <c r="B152" s="14" t="s">
        <v>746</v>
      </c>
      <c r="C152" s="14"/>
      <c r="D152" s="13">
        <v>19</v>
      </c>
      <c r="E152" s="14" t="s">
        <v>154</v>
      </c>
      <c r="F152" s="14" t="s">
        <v>235</v>
      </c>
      <c r="G152" s="13">
        <v>0</v>
      </c>
      <c r="H152" s="13">
        <v>3</v>
      </c>
      <c r="I152" s="13">
        <v>3</v>
      </c>
      <c r="J152" s="18">
        <f>(G152*2)+H152+I152</f>
        <v>6</v>
      </c>
      <c r="K152" s="14"/>
      <c r="L152" s="15"/>
      <c r="M152" s="15"/>
      <c r="N152" s="15"/>
      <c r="O152" s="15">
        <v>1</v>
      </c>
      <c r="P152" s="15"/>
      <c r="Q152" s="20">
        <f>(((G152*L152*2)+(H152*M152)+(I152*N152))*O152)*100</f>
        <v>0</v>
      </c>
      <c r="R152" s="17">
        <v>0.1</v>
      </c>
      <c r="S152" s="17"/>
      <c r="T152" s="16" t="e">
        <f>(Q152/S152)*1000</f>
        <v>#DIV/0!</v>
      </c>
    </row>
    <row r="153" spans="1:20" ht="33" customHeight="1" x14ac:dyDescent="0.25">
      <c r="A153" s="107">
        <v>154</v>
      </c>
      <c r="B153" s="14" t="s">
        <v>752</v>
      </c>
      <c r="C153" s="14" t="s">
        <v>165</v>
      </c>
      <c r="D153" s="14">
        <v>3</v>
      </c>
      <c r="E153" s="14" t="s">
        <v>753</v>
      </c>
      <c r="F153" s="14" t="s">
        <v>235</v>
      </c>
      <c r="G153" s="13">
        <v>2</v>
      </c>
      <c r="H153" s="13">
        <v>3</v>
      </c>
      <c r="I153" s="13">
        <v>1</v>
      </c>
      <c r="J153" s="18">
        <f>(G153*2)+H153+I153</f>
        <v>8</v>
      </c>
      <c r="K153" s="14"/>
      <c r="L153" s="15"/>
      <c r="M153" s="15"/>
      <c r="N153" s="15"/>
      <c r="O153" s="15">
        <v>1.1499999999999999</v>
      </c>
      <c r="P153" s="15"/>
      <c r="Q153" s="20">
        <f>(((G153*L153*2)+(H153*M153)+(I153*N153))*O153)*100</f>
        <v>0</v>
      </c>
      <c r="R153" s="17">
        <v>0.1</v>
      </c>
      <c r="S153" s="17"/>
      <c r="T153" s="16" t="e">
        <f>(Q153/S153)*1000</f>
        <v>#DIV/0!</v>
      </c>
    </row>
    <row r="154" spans="1:20" ht="33" customHeight="1" x14ac:dyDescent="0.25">
      <c r="A154" s="107">
        <v>155</v>
      </c>
      <c r="B154" s="14" t="s">
        <v>754</v>
      </c>
      <c r="C154" s="14"/>
      <c r="D154" s="13">
        <v>17</v>
      </c>
      <c r="E154" s="14" t="s">
        <v>755</v>
      </c>
      <c r="F154" s="14" t="s">
        <v>235</v>
      </c>
      <c r="G154" s="13">
        <v>0</v>
      </c>
      <c r="H154" s="13">
        <v>6</v>
      </c>
      <c r="I154" s="13">
        <v>6</v>
      </c>
      <c r="J154" s="18">
        <f>(G154*2)+H154+I154</f>
        <v>12</v>
      </c>
      <c r="K154" s="14"/>
      <c r="L154" s="15"/>
      <c r="M154" s="15"/>
      <c r="N154" s="15"/>
      <c r="O154" s="15">
        <v>1</v>
      </c>
      <c r="P154" s="15"/>
      <c r="Q154" s="20">
        <f>(((G154*L154*2)+(H154*M154)+(I154*N154))*O154)*100</f>
        <v>0</v>
      </c>
      <c r="R154" s="17">
        <v>0.1</v>
      </c>
      <c r="S154" s="17"/>
      <c r="T154" s="16" t="e">
        <f>(Q154/S154)*1000</f>
        <v>#DIV/0!</v>
      </c>
    </row>
    <row r="155" spans="1:20" ht="33" customHeight="1" x14ac:dyDescent="0.25">
      <c r="A155" s="107">
        <v>156</v>
      </c>
      <c r="B155" s="14" t="s">
        <v>756</v>
      </c>
      <c r="C155" s="13"/>
      <c r="D155" s="13">
        <v>17</v>
      </c>
      <c r="E155" s="14" t="s">
        <v>757</v>
      </c>
      <c r="F155" s="14" t="s">
        <v>235</v>
      </c>
      <c r="G155" s="13">
        <v>0</v>
      </c>
      <c r="H155" s="13">
        <v>6</v>
      </c>
      <c r="I155" s="13">
        <v>6</v>
      </c>
      <c r="J155" s="18">
        <f>(G155*2)+H155+I155</f>
        <v>12</v>
      </c>
      <c r="K155" s="14"/>
      <c r="L155" s="15"/>
      <c r="M155" s="15"/>
      <c r="N155" s="15"/>
      <c r="O155" s="15">
        <v>1</v>
      </c>
      <c r="P155" s="15"/>
      <c r="Q155" s="20">
        <f>(((G155*L155*2)+(H155*M155)+(I155*N155))*O155)*100</f>
        <v>0</v>
      </c>
      <c r="R155" s="17">
        <v>0.1</v>
      </c>
      <c r="S155" s="17"/>
      <c r="T155" s="16" t="e">
        <f>(Q155/S155)*1000</f>
        <v>#DIV/0!</v>
      </c>
    </row>
    <row r="156" spans="1:20" ht="33" customHeight="1" x14ac:dyDescent="0.25">
      <c r="A156" s="107">
        <v>157</v>
      </c>
      <c r="B156" s="14" t="s">
        <v>758</v>
      </c>
      <c r="C156" s="13"/>
      <c r="D156" s="13">
        <v>6</v>
      </c>
      <c r="E156" s="14" t="s">
        <v>759</v>
      </c>
      <c r="F156" s="14" t="s">
        <v>235</v>
      </c>
      <c r="G156" s="13">
        <v>0</v>
      </c>
      <c r="H156" s="13"/>
      <c r="I156" s="13"/>
      <c r="J156" s="18">
        <f>(G156*2)+H156+I156</f>
        <v>0</v>
      </c>
      <c r="K156" s="14"/>
      <c r="L156" s="13"/>
      <c r="M156" s="13"/>
      <c r="N156" s="13"/>
      <c r="O156" s="15">
        <v>1.1499999999999999</v>
      </c>
      <c r="P156" s="15"/>
      <c r="Q156" s="77">
        <f>(((G156*L156*2)+(H156*M156)+(I156*N156))*O156)*100</f>
        <v>0</v>
      </c>
      <c r="R156" s="17">
        <v>0.1</v>
      </c>
      <c r="S156" s="17"/>
      <c r="T156" s="16" t="e">
        <f>(Q156/S156)*1000</f>
        <v>#DIV/0!</v>
      </c>
    </row>
    <row r="157" spans="1:20" ht="33" customHeight="1" x14ac:dyDescent="0.25">
      <c r="A157" s="107">
        <v>158</v>
      </c>
      <c r="B157" s="14" t="s">
        <v>760</v>
      </c>
      <c r="C157" s="13"/>
      <c r="D157" s="13">
        <v>12</v>
      </c>
      <c r="E157" s="14" t="s">
        <v>761</v>
      </c>
      <c r="F157" s="14" t="s">
        <v>235</v>
      </c>
      <c r="G157" s="13">
        <v>0</v>
      </c>
      <c r="H157" s="13"/>
      <c r="I157" s="13"/>
      <c r="J157" s="18">
        <f>(G157*2)+H157+I157</f>
        <v>0</v>
      </c>
      <c r="K157" s="14"/>
      <c r="L157" s="13"/>
      <c r="M157" s="13"/>
      <c r="N157" s="13"/>
      <c r="O157" s="15">
        <v>1.3</v>
      </c>
      <c r="P157" s="15"/>
      <c r="Q157" s="84">
        <f>(((G157*L157*2)+(H157*M157)+(I157*N157))*O157)*100</f>
        <v>0</v>
      </c>
      <c r="R157" s="17">
        <v>0.1</v>
      </c>
      <c r="S157" s="17"/>
      <c r="T157" s="16" t="e">
        <f>(Q157/S157)*1000</f>
        <v>#DIV/0!</v>
      </c>
    </row>
    <row r="158" spans="1:20" ht="33" customHeight="1" x14ac:dyDescent="0.25">
      <c r="A158" s="107">
        <v>159</v>
      </c>
      <c r="B158" s="14" t="s">
        <v>762</v>
      </c>
      <c r="C158" s="13"/>
      <c r="D158" s="13">
        <v>20</v>
      </c>
      <c r="E158" s="14" t="s">
        <v>154</v>
      </c>
      <c r="F158" s="14" t="s">
        <v>235</v>
      </c>
      <c r="G158" s="13">
        <v>0</v>
      </c>
      <c r="H158" s="13"/>
      <c r="I158" s="13"/>
      <c r="J158" s="18">
        <f>(G158*2)+H158+I158</f>
        <v>0</v>
      </c>
      <c r="K158" s="14"/>
      <c r="L158" s="13"/>
      <c r="M158" s="13"/>
      <c r="N158" s="13"/>
      <c r="O158" s="15">
        <v>1.3</v>
      </c>
      <c r="P158" s="15"/>
      <c r="Q158" s="84">
        <f>(((G158*L158*2)+(H158*M158)+(I158*N158))*O158)*100</f>
        <v>0</v>
      </c>
      <c r="R158" s="17">
        <v>0.1</v>
      </c>
      <c r="S158" s="17"/>
      <c r="T158" s="16" t="e">
        <f>(Q158/S158)*1000</f>
        <v>#DIV/0!</v>
      </c>
    </row>
    <row r="159" spans="1:20" ht="33" customHeight="1" x14ac:dyDescent="0.25">
      <c r="A159" s="107">
        <v>160</v>
      </c>
      <c r="B159" s="14" t="s">
        <v>765</v>
      </c>
      <c r="C159" s="13"/>
      <c r="D159" s="13">
        <v>10</v>
      </c>
      <c r="E159" s="14" t="s">
        <v>766</v>
      </c>
      <c r="F159" s="14" t="s">
        <v>235</v>
      </c>
      <c r="G159" s="13">
        <v>0</v>
      </c>
      <c r="H159" s="13"/>
      <c r="I159" s="13"/>
      <c r="J159" s="18">
        <f>(G159*2)+H159+I159</f>
        <v>0</v>
      </c>
      <c r="K159" s="14"/>
      <c r="L159" s="13"/>
      <c r="M159" s="13"/>
      <c r="N159" s="13"/>
      <c r="O159" s="15">
        <v>1</v>
      </c>
      <c r="P159" s="15"/>
      <c r="Q159" s="77">
        <f>(((G159*L159*2)+(H159*M159)+(I159*N159))*O159)*100</f>
        <v>0</v>
      </c>
      <c r="R159" s="17">
        <v>0.1</v>
      </c>
      <c r="S159" s="17"/>
      <c r="T159" s="16" t="e">
        <f>(Q159/S159)*1000</f>
        <v>#DIV/0!</v>
      </c>
    </row>
    <row r="160" spans="1:20" ht="33" customHeight="1" x14ac:dyDescent="0.25">
      <c r="A160" s="107">
        <v>161</v>
      </c>
      <c r="B160" s="14" t="s">
        <v>767</v>
      </c>
      <c r="C160" s="13"/>
      <c r="D160" s="13">
        <v>13</v>
      </c>
      <c r="E160" s="14" t="s">
        <v>768</v>
      </c>
      <c r="F160" s="14" t="s">
        <v>235</v>
      </c>
      <c r="G160" s="13">
        <v>4</v>
      </c>
      <c r="H160" s="13">
        <v>1</v>
      </c>
      <c r="I160" s="13">
        <v>1</v>
      </c>
      <c r="J160" s="18">
        <f>(G160*2)+H160+I160</f>
        <v>10</v>
      </c>
      <c r="K160" s="14"/>
      <c r="L160" s="13"/>
      <c r="M160" s="13"/>
      <c r="N160" s="13"/>
      <c r="O160" s="15">
        <v>1</v>
      </c>
      <c r="P160" s="15"/>
      <c r="Q160" s="77">
        <f>(((G160*L160*2)+(H160*M160)+(I160*N160))*O160)*100</f>
        <v>0</v>
      </c>
      <c r="R160" s="17">
        <v>0.1</v>
      </c>
      <c r="S160" s="17"/>
      <c r="T160" s="16" t="e">
        <f>(Q160/S160)*1000</f>
        <v>#DIV/0!</v>
      </c>
    </row>
    <row r="161" spans="1:20" ht="33" customHeight="1" x14ac:dyDescent="0.25">
      <c r="A161" s="107">
        <v>162</v>
      </c>
      <c r="B161" s="14" t="s">
        <v>769</v>
      </c>
      <c r="C161" s="13"/>
      <c r="D161" s="13">
        <v>19</v>
      </c>
      <c r="E161" s="14" t="s">
        <v>770</v>
      </c>
      <c r="F161" s="14" t="s">
        <v>235</v>
      </c>
      <c r="G161" s="13">
        <v>0</v>
      </c>
      <c r="H161" s="13"/>
      <c r="I161" s="13"/>
      <c r="J161" s="18">
        <f>(G161*2)+H161+I161</f>
        <v>0</v>
      </c>
      <c r="K161" s="14"/>
      <c r="L161" s="13"/>
      <c r="M161" s="13"/>
      <c r="N161" s="13"/>
      <c r="O161" s="15">
        <v>1</v>
      </c>
      <c r="P161" s="15"/>
      <c r="Q161" s="84">
        <f>(((G161*L161*2)+(H161*M161)+(I161*N161))*O161)*100</f>
        <v>0</v>
      </c>
      <c r="R161" s="17">
        <v>0.1</v>
      </c>
      <c r="S161" s="17"/>
      <c r="T161" s="16" t="e">
        <f>(Q161/S161)*1000</f>
        <v>#DIV/0!</v>
      </c>
    </row>
    <row r="162" spans="1:20" ht="33" customHeight="1" x14ac:dyDescent="0.25">
      <c r="A162" s="107">
        <v>163</v>
      </c>
      <c r="B162" s="14" t="s">
        <v>771</v>
      </c>
      <c r="C162" s="13"/>
      <c r="D162" s="13">
        <v>6</v>
      </c>
      <c r="E162" s="14" t="s">
        <v>545</v>
      </c>
      <c r="F162" s="14" t="s">
        <v>235</v>
      </c>
      <c r="G162" s="13">
        <v>2</v>
      </c>
      <c r="H162" s="13">
        <v>0</v>
      </c>
      <c r="I162" s="13">
        <v>3</v>
      </c>
      <c r="J162" s="18">
        <f>G162*2+H162+I162</f>
        <v>7</v>
      </c>
      <c r="K162" s="14"/>
      <c r="L162" s="13"/>
      <c r="M162" s="13"/>
      <c r="N162" s="13"/>
      <c r="O162" s="15">
        <v>1</v>
      </c>
      <c r="P162" s="15"/>
      <c r="Q162" s="77">
        <f>(((G162*L162*2)+(H162*M162)+(I162*N162))*O162)*100</f>
        <v>0</v>
      </c>
      <c r="R162" s="17">
        <v>0.1</v>
      </c>
      <c r="S162" s="17"/>
      <c r="T162" s="16" t="e">
        <f>(Q162/S162)*1000</f>
        <v>#DIV/0!</v>
      </c>
    </row>
    <row r="163" spans="1:20" ht="33" customHeight="1" x14ac:dyDescent="0.25">
      <c r="A163" s="107">
        <v>164</v>
      </c>
      <c r="B163" s="14" t="s">
        <v>772</v>
      </c>
      <c r="C163" s="13"/>
      <c r="D163" s="13">
        <v>9</v>
      </c>
      <c r="E163" s="14" t="s">
        <v>773</v>
      </c>
      <c r="F163" s="14" t="s">
        <v>235</v>
      </c>
      <c r="G163" s="13">
        <v>2</v>
      </c>
      <c r="H163" s="13">
        <v>6</v>
      </c>
      <c r="I163" s="13">
        <v>6</v>
      </c>
      <c r="J163" s="18">
        <f>G163*2+H163+I163</f>
        <v>16</v>
      </c>
      <c r="K163" s="14"/>
      <c r="L163" s="13"/>
      <c r="M163" s="13"/>
      <c r="N163" s="13"/>
      <c r="O163" s="15">
        <v>1</v>
      </c>
      <c r="P163" s="15"/>
      <c r="Q163" s="77">
        <f>(((G163*L163*2)+(H163*M163)+(I163*N163))*O163)*100</f>
        <v>0</v>
      </c>
      <c r="R163" s="17">
        <v>0.1</v>
      </c>
      <c r="S163" s="17"/>
      <c r="T163" s="16" t="e">
        <f>(Q163/S163)*1000</f>
        <v>#DIV/0!</v>
      </c>
    </row>
    <row r="164" spans="1:20" ht="33" customHeight="1" x14ac:dyDescent="0.25">
      <c r="A164" s="107">
        <v>165</v>
      </c>
      <c r="B164" s="14" t="s">
        <v>774</v>
      </c>
      <c r="C164" s="13"/>
      <c r="D164" s="13">
        <v>6</v>
      </c>
      <c r="E164" s="14" t="s">
        <v>154</v>
      </c>
      <c r="F164" s="14" t="s">
        <v>235</v>
      </c>
      <c r="G164" s="13">
        <v>0</v>
      </c>
      <c r="H164" s="13"/>
      <c r="I164" s="13"/>
      <c r="J164" s="18">
        <f>(G164*2)+H164+I164</f>
        <v>0</v>
      </c>
      <c r="K164" s="14"/>
      <c r="L164" s="13"/>
      <c r="M164" s="13"/>
      <c r="N164" s="13"/>
      <c r="O164" s="15">
        <v>1</v>
      </c>
      <c r="P164" s="15"/>
      <c r="Q164" s="77">
        <f>(((G164*L164*2)+(H164*M164)+(I164*N164))*O164)*100</f>
        <v>0</v>
      </c>
      <c r="R164" s="17">
        <v>0.1</v>
      </c>
      <c r="S164" s="17"/>
      <c r="T164" s="16" t="e">
        <f>(Q164/S164)*1000</f>
        <v>#DIV/0!</v>
      </c>
    </row>
    <row r="165" spans="1:20" ht="33" customHeight="1" x14ac:dyDescent="0.25">
      <c r="A165" s="107">
        <v>166</v>
      </c>
      <c r="B165" s="14" t="s">
        <v>775</v>
      </c>
      <c r="C165" s="13" t="s">
        <v>165</v>
      </c>
      <c r="D165" s="13">
        <v>2</v>
      </c>
      <c r="E165" s="14" t="s">
        <v>776</v>
      </c>
      <c r="F165" s="14" t="s">
        <v>235</v>
      </c>
      <c r="G165" s="13">
        <v>0</v>
      </c>
      <c r="H165" s="13">
        <v>6</v>
      </c>
      <c r="I165" s="13">
        <v>1</v>
      </c>
      <c r="J165" s="18">
        <f>(G165*2)+H165+I165</f>
        <v>7</v>
      </c>
      <c r="K165" s="14"/>
      <c r="L165" s="13"/>
      <c r="M165" s="13"/>
      <c r="N165" s="13"/>
      <c r="O165" s="15">
        <v>1.1499999999999999</v>
      </c>
      <c r="P165" s="15"/>
      <c r="Q165" s="77">
        <f>(((G165*L165*2)+(H165*M165)+(I165*N165))*O165)*100</f>
        <v>0</v>
      </c>
      <c r="R165" s="17">
        <v>0.1</v>
      </c>
      <c r="S165" s="17"/>
      <c r="T165" s="16" t="e">
        <f>(Q165/S165)*1000</f>
        <v>#DIV/0!</v>
      </c>
    </row>
    <row r="166" spans="1:20" ht="33" customHeight="1" x14ac:dyDescent="0.25">
      <c r="A166" s="107">
        <v>167</v>
      </c>
      <c r="B166" s="14" t="s">
        <v>777</v>
      </c>
      <c r="C166" s="13"/>
      <c r="D166" s="13">
        <v>9</v>
      </c>
      <c r="E166" s="14" t="s">
        <v>154</v>
      </c>
      <c r="F166" s="14" t="s">
        <v>235</v>
      </c>
      <c r="G166" s="13">
        <v>0</v>
      </c>
      <c r="H166" s="13"/>
      <c r="I166" s="13"/>
      <c r="J166" s="18">
        <f>(G166*2)+H166+I166</f>
        <v>0</v>
      </c>
      <c r="K166" s="14"/>
      <c r="L166" s="13"/>
      <c r="M166" s="13"/>
      <c r="N166" s="13"/>
      <c r="O166" s="15">
        <v>1</v>
      </c>
      <c r="P166" s="15"/>
      <c r="Q166" s="84">
        <f>(((G166*L166*2)+(H166*M166)+(I166*N166))*O166)*100</f>
        <v>0</v>
      </c>
      <c r="R166" s="17">
        <v>0.1</v>
      </c>
      <c r="S166" s="17"/>
      <c r="T166" s="16" t="e">
        <f>(Q166/S166)*1000</f>
        <v>#DIV/0!</v>
      </c>
    </row>
    <row r="167" spans="1:20" ht="33" customHeight="1" x14ac:dyDescent="0.25">
      <c r="A167" s="107">
        <v>168</v>
      </c>
      <c r="B167" s="14" t="s">
        <v>778</v>
      </c>
      <c r="C167" s="13"/>
      <c r="D167" s="13">
        <v>12</v>
      </c>
      <c r="E167" s="14" t="s">
        <v>779</v>
      </c>
      <c r="F167" s="14" t="s">
        <v>235</v>
      </c>
      <c r="G167" s="13">
        <v>0</v>
      </c>
      <c r="H167" s="13"/>
      <c r="I167" s="13"/>
      <c r="J167" s="18">
        <f>(G167*2)+H167+I167</f>
        <v>0</v>
      </c>
      <c r="K167" s="14"/>
      <c r="L167" s="13"/>
      <c r="M167" s="13"/>
      <c r="N167" s="13"/>
      <c r="O167" s="15">
        <v>1</v>
      </c>
      <c r="P167" s="15"/>
      <c r="Q167" s="84">
        <f>(((G167*L167*2)+(H167*M167)+(I167*N167))*O167)*100</f>
        <v>0</v>
      </c>
      <c r="R167" s="17">
        <v>0.1</v>
      </c>
      <c r="S167" s="17"/>
      <c r="T167" s="16" t="e">
        <f>(Q167/S167)*1000</f>
        <v>#DIV/0!</v>
      </c>
    </row>
    <row r="168" spans="1:20" ht="33" customHeight="1" x14ac:dyDescent="0.25">
      <c r="A168" s="107">
        <v>169</v>
      </c>
      <c r="B168" s="14" t="s">
        <v>780</v>
      </c>
      <c r="C168" s="13"/>
      <c r="D168" s="13">
        <v>12</v>
      </c>
      <c r="E168" s="14" t="s">
        <v>185</v>
      </c>
      <c r="F168" s="14" t="s">
        <v>235</v>
      </c>
      <c r="G168" s="13">
        <v>0</v>
      </c>
      <c r="H168" s="13"/>
      <c r="I168" s="13"/>
      <c r="J168" s="18">
        <f>(G168*2)+H168+I168</f>
        <v>0</v>
      </c>
      <c r="K168" s="14"/>
      <c r="L168" s="13"/>
      <c r="M168" s="13"/>
      <c r="N168" s="13"/>
      <c r="O168" s="15">
        <v>1</v>
      </c>
      <c r="P168" s="15"/>
      <c r="Q168" s="84">
        <f>(((G168*L168*2)+(H168*M168)+(I168*N168))*O168)*100</f>
        <v>0</v>
      </c>
      <c r="R168" s="17">
        <v>0.1</v>
      </c>
      <c r="S168" s="17"/>
      <c r="T168" s="16" t="e">
        <f>(Q168/S168)*1000</f>
        <v>#DIV/0!</v>
      </c>
    </row>
    <row r="169" spans="1:20" ht="33" customHeight="1" x14ac:dyDescent="0.25">
      <c r="A169" s="107">
        <v>170</v>
      </c>
      <c r="B169" s="14" t="s">
        <v>781</v>
      </c>
      <c r="C169" s="13"/>
      <c r="D169" s="13">
        <v>15</v>
      </c>
      <c r="E169" s="14" t="s">
        <v>782</v>
      </c>
      <c r="F169" s="14" t="s">
        <v>235</v>
      </c>
      <c r="G169" s="13">
        <v>0</v>
      </c>
      <c r="H169" s="13"/>
      <c r="I169" s="13"/>
      <c r="J169" s="18">
        <f>(G169*2)+H169+I169</f>
        <v>0</v>
      </c>
      <c r="K169" s="14"/>
      <c r="L169" s="13"/>
      <c r="M169" s="13"/>
      <c r="N169" s="13"/>
      <c r="O169" s="15">
        <v>1</v>
      </c>
      <c r="P169" s="15"/>
      <c r="Q169" s="84">
        <f>(((G169*L169*2)+(H169*M169)+(I169*N169))*O169)*100</f>
        <v>0</v>
      </c>
      <c r="R169" s="17">
        <v>0.1</v>
      </c>
      <c r="S169" s="17"/>
      <c r="T169" s="16" t="e">
        <f>(Q169/S169)*1000</f>
        <v>#DIV/0!</v>
      </c>
    </row>
    <row r="170" spans="1:20" ht="33" customHeight="1" x14ac:dyDescent="0.25">
      <c r="A170" s="107">
        <v>171</v>
      </c>
      <c r="B170" s="14" t="s">
        <v>783</v>
      </c>
      <c r="C170" s="13"/>
      <c r="D170" s="13">
        <v>16</v>
      </c>
      <c r="E170" s="14" t="s">
        <v>784</v>
      </c>
      <c r="F170" s="14" t="s">
        <v>235</v>
      </c>
      <c r="G170" s="13">
        <v>0</v>
      </c>
      <c r="H170" s="13"/>
      <c r="I170" s="13"/>
      <c r="J170" s="18">
        <f>(G170*2)+H170+I170</f>
        <v>0</v>
      </c>
      <c r="K170" s="14"/>
      <c r="L170" s="13"/>
      <c r="M170" s="13"/>
      <c r="N170" s="13"/>
      <c r="O170" s="15">
        <v>1</v>
      </c>
      <c r="P170" s="15"/>
      <c r="Q170" s="84">
        <f>(((G170*L170*2)+(H170*M170)+(I170*N170))*O170)*100</f>
        <v>0</v>
      </c>
      <c r="R170" s="17">
        <v>0.1</v>
      </c>
      <c r="S170" s="17"/>
      <c r="T170" s="16" t="e">
        <f>(Q170/S170)*1000</f>
        <v>#DIV/0!</v>
      </c>
    </row>
    <row r="171" spans="1:20" ht="33" customHeight="1" x14ac:dyDescent="0.25">
      <c r="A171" s="107">
        <v>172</v>
      </c>
      <c r="B171" s="14" t="s">
        <v>785</v>
      </c>
      <c r="C171" s="13"/>
      <c r="D171" s="13">
        <v>17</v>
      </c>
      <c r="E171" s="14" t="s">
        <v>185</v>
      </c>
      <c r="F171" s="14" t="s">
        <v>235</v>
      </c>
      <c r="G171" s="13">
        <v>0</v>
      </c>
      <c r="H171" s="13"/>
      <c r="I171" s="13"/>
      <c r="J171" s="18">
        <f>(G171*2)+H171+I171</f>
        <v>0</v>
      </c>
      <c r="K171" s="14"/>
      <c r="L171" s="13"/>
      <c r="M171" s="13"/>
      <c r="N171" s="13"/>
      <c r="O171" s="15">
        <v>1</v>
      </c>
      <c r="P171" s="15"/>
      <c r="Q171" s="84">
        <f>(((G171*L171*2)+(H171*M171)+(I171*N171))*O171)*100</f>
        <v>0</v>
      </c>
      <c r="R171" s="17">
        <v>0.1</v>
      </c>
      <c r="S171" s="17"/>
      <c r="T171" s="16" t="e">
        <f>(Q171/S171)*1000</f>
        <v>#DIV/0!</v>
      </c>
    </row>
    <row r="172" spans="1:20" ht="33" customHeight="1" x14ac:dyDescent="0.25">
      <c r="A172" s="107">
        <v>173</v>
      </c>
      <c r="B172" s="14" t="s">
        <v>786</v>
      </c>
      <c r="C172" s="13"/>
      <c r="D172" s="13">
        <v>19</v>
      </c>
      <c r="E172" s="14" t="s">
        <v>787</v>
      </c>
      <c r="F172" s="14" t="s">
        <v>235</v>
      </c>
      <c r="G172" s="13">
        <v>0</v>
      </c>
      <c r="H172" s="13"/>
      <c r="I172" s="13"/>
      <c r="J172" s="18">
        <f>(G172*2)+H172+I172</f>
        <v>0</v>
      </c>
      <c r="K172" s="14"/>
      <c r="L172" s="13"/>
      <c r="M172" s="13"/>
      <c r="N172" s="13"/>
      <c r="O172" s="15">
        <v>1</v>
      </c>
      <c r="P172" s="15"/>
      <c r="Q172" s="84">
        <f>(((G172*L172*2)+(H172*M172)+(I172*N172))*O172)*100</f>
        <v>0</v>
      </c>
      <c r="R172" s="17">
        <v>0.1</v>
      </c>
      <c r="S172" s="17"/>
      <c r="T172" s="16" t="e">
        <f>(Q172/S172)*1000</f>
        <v>#DIV/0!</v>
      </c>
    </row>
    <row r="173" spans="1:20" ht="33" customHeight="1" x14ac:dyDescent="0.25">
      <c r="A173" s="107">
        <v>174</v>
      </c>
      <c r="B173" s="14" t="s">
        <v>788</v>
      </c>
      <c r="C173" s="13"/>
      <c r="D173" s="13">
        <v>19</v>
      </c>
      <c r="E173" s="14" t="s">
        <v>789</v>
      </c>
      <c r="F173" s="14" t="s">
        <v>235</v>
      </c>
      <c r="G173" s="13">
        <v>0</v>
      </c>
      <c r="H173" s="13"/>
      <c r="I173" s="13"/>
      <c r="J173" s="18">
        <f>(G173*2)+H173+I173</f>
        <v>0</v>
      </c>
      <c r="K173" s="14"/>
      <c r="L173" s="13"/>
      <c r="M173" s="13"/>
      <c r="N173" s="13"/>
      <c r="O173" s="15">
        <v>1</v>
      </c>
      <c r="P173" s="15"/>
      <c r="Q173" s="84">
        <f>(((G173*L173*2)+(H173*M173)+(I173*N173))*O173)*100</f>
        <v>0</v>
      </c>
      <c r="R173" s="17">
        <v>0.1</v>
      </c>
      <c r="S173" s="17"/>
      <c r="T173" s="16" t="e">
        <f>(Q173/S173)*1000</f>
        <v>#DIV/0!</v>
      </c>
    </row>
    <row r="174" spans="1:20" ht="33" customHeight="1" x14ac:dyDescent="0.25">
      <c r="A174" s="107">
        <v>175</v>
      </c>
      <c r="B174" s="14" t="s">
        <v>790</v>
      </c>
      <c r="C174" s="13" t="s">
        <v>165</v>
      </c>
      <c r="D174" s="13">
        <v>1</v>
      </c>
      <c r="E174" s="14" t="s">
        <v>791</v>
      </c>
      <c r="F174" s="14" t="s">
        <v>235</v>
      </c>
      <c r="G174" s="13">
        <v>0</v>
      </c>
      <c r="H174" s="13">
        <v>6</v>
      </c>
      <c r="I174" s="13">
        <v>1</v>
      </c>
      <c r="J174" s="18">
        <f>(G174*2)+H174+I174</f>
        <v>7</v>
      </c>
      <c r="K174" s="14"/>
      <c r="L174" s="13"/>
      <c r="M174" s="13"/>
      <c r="N174" s="13"/>
      <c r="O174" s="15">
        <v>1</v>
      </c>
      <c r="P174" s="15"/>
      <c r="Q174" s="77">
        <f>(((G174*L174*2)+(H174*M174)+(I174*N174))*O174)*100</f>
        <v>0</v>
      </c>
      <c r="R174" s="17">
        <v>0.1</v>
      </c>
      <c r="S174" s="17"/>
      <c r="T174" s="16" t="e">
        <f>(Q174/S174)*1000</f>
        <v>#DIV/0!</v>
      </c>
    </row>
    <row r="175" spans="1:20" ht="33" customHeight="1" x14ac:dyDescent="0.25">
      <c r="A175" s="107">
        <v>176</v>
      </c>
      <c r="B175" s="14" t="s">
        <v>792</v>
      </c>
      <c r="C175" s="13"/>
      <c r="D175" s="13">
        <v>5</v>
      </c>
      <c r="E175" s="14" t="s">
        <v>571</v>
      </c>
      <c r="F175" s="14" t="s">
        <v>235</v>
      </c>
      <c r="G175" s="13">
        <v>0</v>
      </c>
      <c r="H175" s="13"/>
      <c r="I175" s="13"/>
      <c r="J175" s="18">
        <f>(G175*2)+H175+I175</f>
        <v>0</v>
      </c>
      <c r="K175" s="14"/>
      <c r="L175" s="13"/>
      <c r="M175" s="13"/>
      <c r="N175" s="13"/>
      <c r="O175" s="15">
        <v>1</v>
      </c>
      <c r="P175" s="15"/>
      <c r="Q175" s="77">
        <f>(((G175*L175*2)+(H175*M175)+(I175*N175))*O175)*100</f>
        <v>0</v>
      </c>
      <c r="R175" s="17">
        <v>0.1</v>
      </c>
      <c r="S175" s="17"/>
      <c r="T175" s="16" t="e">
        <f>(Q175/S175)*1000</f>
        <v>#DIV/0!</v>
      </c>
    </row>
    <row r="176" spans="1:20" ht="33" customHeight="1" x14ac:dyDescent="0.25">
      <c r="A176" s="107">
        <v>177</v>
      </c>
      <c r="B176" s="14" t="s">
        <v>793</v>
      </c>
      <c r="C176" s="13"/>
      <c r="D176" s="13">
        <v>15</v>
      </c>
      <c r="E176" s="14" t="s">
        <v>154</v>
      </c>
      <c r="F176" s="14" t="s">
        <v>235</v>
      </c>
      <c r="G176" s="13">
        <v>0</v>
      </c>
      <c r="H176" s="13"/>
      <c r="I176" s="13"/>
      <c r="J176" s="18">
        <f>(G176*2)+H176+I176</f>
        <v>0</v>
      </c>
      <c r="K176" s="14"/>
      <c r="L176" s="13"/>
      <c r="M176" s="13"/>
      <c r="N176" s="13"/>
      <c r="O176" s="15">
        <v>1</v>
      </c>
      <c r="P176" s="15"/>
      <c r="Q176" s="84">
        <f>(((G176*L176*2)+(H176*M176)+(I176*N176))*O176)*100</f>
        <v>0</v>
      </c>
      <c r="R176" s="17">
        <v>0.1</v>
      </c>
      <c r="S176" s="17"/>
      <c r="T176" s="16" t="e">
        <f>(Q176/S176)*1000</f>
        <v>#DIV/0!</v>
      </c>
    </row>
    <row r="177" spans="1:20" ht="33" customHeight="1" x14ac:dyDescent="0.25">
      <c r="A177" s="107">
        <v>178</v>
      </c>
      <c r="B177" s="14" t="s">
        <v>794</v>
      </c>
      <c r="C177" s="13"/>
      <c r="D177" s="13">
        <v>20</v>
      </c>
      <c r="E177" s="14" t="s">
        <v>154</v>
      </c>
      <c r="F177" s="14" t="s">
        <v>235</v>
      </c>
      <c r="G177" s="13">
        <v>0</v>
      </c>
      <c r="H177" s="13"/>
      <c r="I177" s="13"/>
      <c r="J177" s="18">
        <f>(G177*2)+H177+I177</f>
        <v>0</v>
      </c>
      <c r="K177" s="14"/>
      <c r="L177" s="13"/>
      <c r="M177" s="13"/>
      <c r="N177" s="13"/>
      <c r="O177" s="15">
        <v>1.1499999999999999</v>
      </c>
      <c r="P177" s="15"/>
      <c r="Q177" s="84">
        <f>(((G177*L177*2)+(H177*M177)+(I177*N177))*O177)*100</f>
        <v>0</v>
      </c>
      <c r="R177" s="17">
        <v>0.1</v>
      </c>
      <c r="S177" s="17"/>
      <c r="T177" s="16" t="e">
        <f>(Q177/S177)*1000</f>
        <v>#DIV/0!</v>
      </c>
    </row>
    <row r="178" spans="1:20" ht="33" customHeight="1" x14ac:dyDescent="0.25">
      <c r="A178" s="107">
        <v>179</v>
      </c>
      <c r="B178" s="14" t="s">
        <v>795</v>
      </c>
      <c r="C178" s="13" t="s">
        <v>165</v>
      </c>
      <c r="D178" s="13">
        <v>3</v>
      </c>
      <c r="E178" s="14" t="s">
        <v>796</v>
      </c>
      <c r="F178" s="14" t="s">
        <v>235</v>
      </c>
      <c r="G178" s="13">
        <v>0</v>
      </c>
      <c r="H178" s="13">
        <v>1</v>
      </c>
      <c r="I178" s="13">
        <v>1</v>
      </c>
      <c r="J178" s="18">
        <f>(G178*2)+H178+I178</f>
        <v>2</v>
      </c>
      <c r="K178" s="14" t="s">
        <v>797</v>
      </c>
      <c r="L178" s="13"/>
      <c r="M178" s="13"/>
      <c r="N178" s="13"/>
      <c r="O178" s="15">
        <v>1</v>
      </c>
      <c r="P178" s="15"/>
      <c r="Q178" s="77">
        <f>(((G178*L178*2)+(H178*M178)+(I178*N178))*O178)*100</f>
        <v>0</v>
      </c>
      <c r="R178" s="17">
        <v>0.1</v>
      </c>
      <c r="S178" s="17"/>
      <c r="T178" s="16" t="e">
        <f>(Q178/S178)*1000</f>
        <v>#DIV/0!</v>
      </c>
    </row>
    <row r="179" spans="1:20" ht="33" customHeight="1" x14ac:dyDescent="0.25">
      <c r="A179" s="107">
        <v>180</v>
      </c>
      <c r="B179" s="14" t="s">
        <v>798</v>
      </c>
      <c r="C179" s="13" t="s">
        <v>152</v>
      </c>
      <c r="D179" s="13">
        <v>1</v>
      </c>
      <c r="E179" s="14" t="s">
        <v>799</v>
      </c>
      <c r="F179" s="14" t="s">
        <v>235</v>
      </c>
      <c r="G179" s="13">
        <v>0</v>
      </c>
      <c r="H179" s="13">
        <v>3</v>
      </c>
      <c r="I179" s="13">
        <v>1</v>
      </c>
      <c r="J179" s="18">
        <f>(G179*2)+H179+I179</f>
        <v>4</v>
      </c>
      <c r="K179" s="14"/>
      <c r="L179" s="13"/>
      <c r="M179" s="13"/>
      <c r="N179" s="13"/>
      <c r="O179" s="15">
        <v>1</v>
      </c>
      <c r="P179" s="15"/>
      <c r="Q179" s="77">
        <f>(((G179*L179*2)+(H179*M179)+(I179*N179))*O179)*100</f>
        <v>0</v>
      </c>
      <c r="R179" s="17">
        <v>0.1</v>
      </c>
      <c r="S179" s="17"/>
      <c r="T179" s="16" t="e">
        <f>(Q179/S179)*1000</f>
        <v>#DIV/0!</v>
      </c>
    </row>
    <row r="180" spans="1:20" ht="33" customHeight="1" x14ac:dyDescent="0.25">
      <c r="A180" s="107">
        <v>181</v>
      </c>
      <c r="B180" s="14" t="s">
        <v>800</v>
      </c>
      <c r="C180" s="13"/>
      <c r="D180" s="13">
        <v>10</v>
      </c>
      <c r="E180" s="14" t="s">
        <v>801</v>
      </c>
      <c r="F180" s="14" t="s">
        <v>235</v>
      </c>
      <c r="G180" s="13">
        <v>0</v>
      </c>
      <c r="H180" s="13"/>
      <c r="I180" s="13"/>
      <c r="J180" s="18">
        <f>(G180*2)+H180+I180</f>
        <v>0</v>
      </c>
      <c r="K180" s="14"/>
      <c r="L180" s="13"/>
      <c r="M180" s="13"/>
      <c r="N180" s="13"/>
      <c r="O180" s="15">
        <v>1.1499999999999999</v>
      </c>
      <c r="P180" s="15"/>
      <c r="Q180" s="77">
        <f>(((G180*L180*2)+(H180*M180)+(I180*N180))*O180)*100</f>
        <v>0</v>
      </c>
      <c r="R180" s="17">
        <v>0.1</v>
      </c>
      <c r="S180" s="17"/>
      <c r="T180" s="16" t="e">
        <f>(Q180/S180)*1000</f>
        <v>#DIV/0!</v>
      </c>
    </row>
    <row r="181" spans="1:20" ht="33" customHeight="1" x14ac:dyDescent="0.25">
      <c r="A181" s="107">
        <v>182</v>
      </c>
      <c r="B181" s="14" t="s">
        <v>802</v>
      </c>
      <c r="C181" s="13"/>
      <c r="D181" s="13">
        <v>20</v>
      </c>
      <c r="E181" s="14" t="s">
        <v>803</v>
      </c>
      <c r="F181" s="14" t="s">
        <v>235</v>
      </c>
      <c r="G181" s="13">
        <v>2</v>
      </c>
      <c r="H181" s="13">
        <v>1</v>
      </c>
      <c r="I181" s="13">
        <v>6</v>
      </c>
      <c r="J181" s="18">
        <f>G181*2+H181+I181</f>
        <v>11</v>
      </c>
      <c r="K181" s="14"/>
      <c r="L181" s="13"/>
      <c r="M181" s="13"/>
      <c r="N181" s="13"/>
      <c r="O181" s="15">
        <v>1.3</v>
      </c>
      <c r="P181" s="15"/>
      <c r="Q181" s="77">
        <f>(((G181*L181*2)+(H181*M181)+(I181*N181))*O181)*100</f>
        <v>0</v>
      </c>
      <c r="R181" s="17">
        <v>0.1</v>
      </c>
      <c r="S181" s="17"/>
      <c r="T181" s="16" t="e">
        <f>(Q181/S181)*1000</f>
        <v>#DIV/0!</v>
      </c>
    </row>
    <row r="182" spans="1:20" ht="33" customHeight="1" x14ac:dyDescent="0.25">
      <c r="A182" s="107">
        <v>183</v>
      </c>
      <c r="B182" s="14" t="s">
        <v>804</v>
      </c>
      <c r="C182" s="13"/>
      <c r="D182" s="13">
        <v>14</v>
      </c>
      <c r="E182" s="14" t="s">
        <v>805</v>
      </c>
      <c r="F182" s="14" t="s">
        <v>235</v>
      </c>
      <c r="G182" s="13">
        <v>0</v>
      </c>
      <c r="H182" s="13"/>
      <c r="I182" s="13"/>
      <c r="J182" s="18">
        <f>(G182*2)+H182+I182</f>
        <v>0</v>
      </c>
      <c r="K182" s="14"/>
      <c r="L182" s="13"/>
      <c r="M182" s="13"/>
      <c r="N182" s="13"/>
      <c r="O182" s="15">
        <v>1.3</v>
      </c>
      <c r="P182" s="15"/>
      <c r="Q182" s="84">
        <f>(((G182*L182*2)+(H182*M182)+(I182*N182))*O182)*100</f>
        <v>0</v>
      </c>
      <c r="R182" s="17">
        <v>0.1</v>
      </c>
      <c r="S182" s="17"/>
      <c r="T182" s="16" t="e">
        <f>(Q182/S182)*1000</f>
        <v>#DIV/0!</v>
      </c>
    </row>
    <row r="183" spans="1:20" ht="33" customHeight="1" x14ac:dyDescent="0.25">
      <c r="A183" s="107">
        <v>184</v>
      </c>
      <c r="B183" s="14" t="s">
        <v>806</v>
      </c>
      <c r="C183" s="13"/>
      <c r="D183" s="13">
        <v>12</v>
      </c>
      <c r="E183" s="14" t="s">
        <v>807</v>
      </c>
      <c r="F183" s="14" t="s">
        <v>235</v>
      </c>
      <c r="G183" s="13">
        <v>0</v>
      </c>
      <c r="H183" s="13"/>
      <c r="I183" s="13"/>
      <c r="J183" s="18">
        <f>(G183*2)+H183+I183</f>
        <v>0</v>
      </c>
      <c r="K183" s="14"/>
      <c r="L183" s="13"/>
      <c r="M183" s="13"/>
      <c r="N183" s="13"/>
      <c r="O183" s="15">
        <v>1.1499999999999999</v>
      </c>
      <c r="P183" s="15"/>
      <c r="Q183" s="84">
        <f>(((G183*L183*2)+(H183*M183)+(I183*N183))*O183)*100</f>
        <v>0</v>
      </c>
      <c r="R183" s="17">
        <v>0.1</v>
      </c>
      <c r="S183" s="17"/>
      <c r="T183" s="16" t="e">
        <f>(Q183/S183)*1000</f>
        <v>#DIV/0!</v>
      </c>
    </row>
    <row r="184" spans="1:20" ht="33" customHeight="1" x14ac:dyDescent="0.25">
      <c r="A184" s="107">
        <v>185</v>
      </c>
      <c r="B184" s="14" t="s">
        <v>808</v>
      </c>
      <c r="C184" s="13"/>
      <c r="D184" s="13">
        <v>20</v>
      </c>
      <c r="E184" s="14" t="s">
        <v>807</v>
      </c>
      <c r="F184" s="14" t="s">
        <v>235</v>
      </c>
      <c r="G184" s="13">
        <v>0</v>
      </c>
      <c r="H184" s="13"/>
      <c r="I184" s="13"/>
      <c r="J184" s="18">
        <f>(G184*2)+H184+I184</f>
        <v>0</v>
      </c>
      <c r="K184" s="14"/>
      <c r="L184" s="13"/>
      <c r="M184" s="13"/>
      <c r="N184" s="13"/>
      <c r="O184" s="15">
        <v>1</v>
      </c>
      <c r="P184" s="15"/>
      <c r="Q184" s="84">
        <f>(((G184*L184*2)+(H184*M184)+(I184*N184))*O184)*100</f>
        <v>0</v>
      </c>
      <c r="R184" s="17">
        <v>0.1</v>
      </c>
      <c r="S184" s="17"/>
      <c r="T184" s="16" t="e">
        <f>(Q184/S184)*1000</f>
        <v>#DIV/0!</v>
      </c>
    </row>
    <row r="185" spans="1:20" ht="33" customHeight="1" x14ac:dyDescent="0.25">
      <c r="A185" s="107">
        <v>186</v>
      </c>
      <c r="B185" s="14" t="s">
        <v>809</v>
      </c>
      <c r="C185" s="13"/>
      <c r="D185" s="13">
        <v>6</v>
      </c>
      <c r="E185" s="14" t="s">
        <v>807</v>
      </c>
      <c r="F185" s="14" t="s">
        <v>235</v>
      </c>
      <c r="G185" s="13">
        <v>0</v>
      </c>
      <c r="H185" s="13"/>
      <c r="I185" s="13"/>
      <c r="J185" s="18">
        <f>(G185*2)+H185+I185</f>
        <v>0</v>
      </c>
      <c r="K185" s="14" t="s">
        <v>810</v>
      </c>
      <c r="L185" s="13"/>
      <c r="M185" s="13"/>
      <c r="N185" s="13"/>
      <c r="O185" s="15">
        <v>1</v>
      </c>
      <c r="P185" s="15"/>
      <c r="Q185" s="77">
        <f>(((G185*L185*2)+(H185*M185)+(I185*N185))*O185)*100</f>
        <v>0</v>
      </c>
      <c r="R185" s="17">
        <v>0.1</v>
      </c>
      <c r="S185" s="17"/>
      <c r="T185" s="16" t="e">
        <f>(Q185/S185)*1000</f>
        <v>#DIV/0!</v>
      </c>
    </row>
    <row r="186" spans="1:20" ht="33" customHeight="1" x14ac:dyDescent="0.25">
      <c r="A186" s="107">
        <v>187</v>
      </c>
      <c r="B186" s="14" t="s">
        <v>811</v>
      </c>
      <c r="C186" s="13"/>
      <c r="D186" s="13">
        <v>9</v>
      </c>
      <c r="E186" s="14" t="s">
        <v>812</v>
      </c>
      <c r="F186" s="14" t="s">
        <v>235</v>
      </c>
      <c r="G186" s="13">
        <v>0</v>
      </c>
      <c r="H186" s="13"/>
      <c r="I186" s="13"/>
      <c r="J186" s="18">
        <f>(G186*2)+H186+I186</f>
        <v>0</v>
      </c>
      <c r="K186" s="14"/>
      <c r="L186" s="13"/>
      <c r="M186" s="13"/>
      <c r="N186" s="13"/>
      <c r="O186" s="15">
        <v>1.3</v>
      </c>
      <c r="P186" s="15"/>
      <c r="Q186" s="84">
        <f>(((G186*L186*2)+(H186*M186)+(I186*N186))*O186)*100</f>
        <v>0</v>
      </c>
      <c r="R186" s="17">
        <v>0.1</v>
      </c>
      <c r="S186" s="17"/>
      <c r="T186" s="16" t="e">
        <f>(Q186/S186)*1000</f>
        <v>#DIV/0!</v>
      </c>
    </row>
    <row r="187" spans="1:20" ht="33" customHeight="1" x14ac:dyDescent="0.25">
      <c r="A187" s="107">
        <v>188</v>
      </c>
      <c r="B187" s="14" t="s">
        <v>813</v>
      </c>
      <c r="C187" s="13"/>
      <c r="D187" s="13">
        <v>5</v>
      </c>
      <c r="E187" s="14" t="s">
        <v>807</v>
      </c>
      <c r="F187" s="14" t="s">
        <v>235</v>
      </c>
      <c r="G187" s="13">
        <v>0</v>
      </c>
      <c r="H187" s="13"/>
      <c r="I187" s="13"/>
      <c r="J187" s="18">
        <f>(G187*2)+H187+I187</f>
        <v>0</v>
      </c>
      <c r="K187" s="14"/>
      <c r="L187" s="13"/>
      <c r="M187" s="13"/>
      <c r="N187" s="13"/>
      <c r="O187" s="15">
        <v>1</v>
      </c>
      <c r="P187" s="15"/>
      <c r="Q187" s="77">
        <f>(((G187*L187*2)+(H187*M187)+(I187*N187))*O187)*100</f>
        <v>0</v>
      </c>
      <c r="R187" s="17">
        <v>0.1</v>
      </c>
      <c r="S187" s="17"/>
      <c r="T187" s="16" t="e">
        <f>(Q187/S187)*1000</f>
        <v>#DIV/0!</v>
      </c>
    </row>
    <row r="188" spans="1:20" ht="33" customHeight="1" x14ac:dyDescent="0.25">
      <c r="A188" s="107">
        <v>189</v>
      </c>
      <c r="B188" s="14" t="s">
        <v>814</v>
      </c>
      <c r="C188" s="13"/>
      <c r="D188" s="13">
        <v>5</v>
      </c>
      <c r="E188" s="14" t="s">
        <v>807</v>
      </c>
      <c r="F188" s="14" t="s">
        <v>235</v>
      </c>
      <c r="G188" s="13">
        <v>0</v>
      </c>
      <c r="H188" s="13"/>
      <c r="I188" s="13"/>
      <c r="J188" s="18">
        <f>(G188*2)+H188+I188</f>
        <v>0</v>
      </c>
      <c r="K188" s="14"/>
      <c r="L188" s="13"/>
      <c r="M188" s="13"/>
      <c r="N188" s="13"/>
      <c r="O188" s="15">
        <v>1</v>
      </c>
      <c r="P188" s="15"/>
      <c r="Q188" s="77">
        <f>(((G188*L188*2)+(H188*M188)+(I188*N188))*O188)*100</f>
        <v>0</v>
      </c>
      <c r="R188" s="17">
        <v>0.1</v>
      </c>
      <c r="S188" s="17"/>
      <c r="T188" s="16" t="e">
        <f>(Q188/S188)*1000</f>
        <v>#DIV/0!</v>
      </c>
    </row>
    <row r="189" spans="1:20" ht="33" customHeight="1" x14ac:dyDescent="0.25">
      <c r="A189" s="107">
        <v>190</v>
      </c>
      <c r="B189" s="14" t="s">
        <v>815</v>
      </c>
      <c r="C189" s="13"/>
      <c r="D189" s="13">
        <v>11</v>
      </c>
      <c r="E189" s="14" t="s">
        <v>816</v>
      </c>
      <c r="F189" s="14" t="s">
        <v>235</v>
      </c>
      <c r="G189" s="13">
        <v>0</v>
      </c>
      <c r="H189" s="13"/>
      <c r="I189" s="13"/>
      <c r="J189" s="18">
        <f>(G189*2)+H189+I189</f>
        <v>0</v>
      </c>
      <c r="K189" s="14"/>
      <c r="L189" s="13"/>
      <c r="M189" s="13"/>
      <c r="N189" s="13"/>
      <c r="O189" s="15">
        <v>1</v>
      </c>
      <c r="P189" s="15"/>
      <c r="Q189" s="84">
        <f>(((G189*L189*2)+(H189*M189)+(I189*N189))*O189)*100</f>
        <v>0</v>
      </c>
      <c r="R189" s="17">
        <v>0.1</v>
      </c>
      <c r="S189" s="17"/>
      <c r="T189" s="16" t="e">
        <f>(Q189/S189)*1000</f>
        <v>#DIV/0!</v>
      </c>
    </row>
    <row r="190" spans="1:20" ht="33" customHeight="1" x14ac:dyDescent="0.25">
      <c r="A190" s="107">
        <v>191</v>
      </c>
      <c r="B190" s="14" t="s">
        <v>817</v>
      </c>
      <c r="C190" s="13"/>
      <c r="D190" s="13">
        <v>15</v>
      </c>
      <c r="E190" s="14" t="s">
        <v>818</v>
      </c>
      <c r="F190" s="14" t="s">
        <v>235</v>
      </c>
      <c r="G190" s="13">
        <v>0</v>
      </c>
      <c r="H190" s="13"/>
      <c r="I190" s="13"/>
      <c r="J190" s="18">
        <f>(G190*2)+H190+I190</f>
        <v>0</v>
      </c>
      <c r="K190" s="14"/>
      <c r="L190" s="13"/>
      <c r="M190" s="13"/>
      <c r="N190" s="13"/>
      <c r="O190" s="15">
        <v>1</v>
      </c>
      <c r="P190" s="15"/>
      <c r="Q190" s="84">
        <f>(((G190*L190*2)+(H190*M190)+(I190*N190))*O190)*100</f>
        <v>0</v>
      </c>
      <c r="R190" s="17">
        <v>0.1</v>
      </c>
      <c r="S190" s="17"/>
      <c r="T190" s="16" t="e">
        <f>(Q190/S190)*1000</f>
        <v>#DIV/0!</v>
      </c>
    </row>
    <row r="191" spans="1:20" ht="33" customHeight="1" x14ac:dyDescent="0.25">
      <c r="A191" s="107">
        <v>192</v>
      </c>
      <c r="B191" s="14" t="s">
        <v>819</v>
      </c>
      <c r="C191" s="13"/>
      <c r="D191" s="13">
        <v>6</v>
      </c>
      <c r="E191" s="14" t="s">
        <v>154</v>
      </c>
      <c r="F191" s="14" t="s">
        <v>235</v>
      </c>
      <c r="G191" s="13">
        <v>2</v>
      </c>
      <c r="H191" s="13">
        <v>1</v>
      </c>
      <c r="I191" s="13">
        <v>1</v>
      </c>
      <c r="J191" s="18">
        <f>(G191*2)+H191+I191</f>
        <v>6</v>
      </c>
      <c r="K191" s="14"/>
      <c r="L191" s="13"/>
      <c r="M191" s="13"/>
      <c r="N191" s="13"/>
      <c r="O191" s="15">
        <v>1</v>
      </c>
      <c r="P191" s="15"/>
      <c r="Q191" s="77">
        <f>(((G191*L191*2)+(H191*M191)+(I191*N191))*O191)*100</f>
        <v>0</v>
      </c>
      <c r="R191" s="17">
        <v>0.1</v>
      </c>
      <c r="S191" s="17"/>
      <c r="T191" s="16" t="e">
        <f>(Q191/S191)*1000</f>
        <v>#DIV/0!</v>
      </c>
    </row>
    <row r="192" spans="1:20" ht="33" customHeight="1" x14ac:dyDescent="0.25">
      <c r="A192" s="107">
        <v>193</v>
      </c>
      <c r="B192" s="14" t="s">
        <v>820</v>
      </c>
      <c r="C192" s="13"/>
      <c r="D192" s="13">
        <v>10</v>
      </c>
      <c r="E192" s="14" t="s">
        <v>821</v>
      </c>
      <c r="F192" s="14" t="s">
        <v>235</v>
      </c>
      <c r="G192" s="13">
        <v>0</v>
      </c>
      <c r="H192" s="13"/>
      <c r="I192" s="13"/>
      <c r="J192" s="18">
        <f>(G192*2)+H192+I192</f>
        <v>0</v>
      </c>
      <c r="K192" s="14"/>
      <c r="L192" s="13"/>
      <c r="M192" s="13"/>
      <c r="N192" s="13"/>
      <c r="O192" s="15">
        <v>1</v>
      </c>
      <c r="P192" s="15"/>
      <c r="Q192" s="77">
        <f>(((G192*L192*2)+(H192*M192)+(I192*N192))*O192)*100</f>
        <v>0</v>
      </c>
      <c r="R192" s="17">
        <v>0.1</v>
      </c>
      <c r="S192" s="17"/>
      <c r="T192" s="16" t="e">
        <f>(Q192/S192)*1000</f>
        <v>#DIV/0!</v>
      </c>
    </row>
    <row r="193" spans="1:20" ht="33" customHeight="1" x14ac:dyDescent="0.25">
      <c r="A193" s="107">
        <v>194</v>
      </c>
      <c r="B193" s="14" t="s">
        <v>822</v>
      </c>
      <c r="C193" s="13" t="s">
        <v>165</v>
      </c>
      <c r="D193" s="13">
        <v>3</v>
      </c>
      <c r="E193" s="14" t="s">
        <v>154</v>
      </c>
      <c r="F193" s="14" t="s">
        <v>235</v>
      </c>
      <c r="G193" s="13">
        <v>0</v>
      </c>
      <c r="H193" s="13">
        <v>3</v>
      </c>
      <c r="I193" s="13">
        <v>1</v>
      </c>
      <c r="J193" s="18">
        <f>(G193*2)+H193+I193</f>
        <v>4</v>
      </c>
      <c r="K193" s="14" t="s">
        <v>823</v>
      </c>
      <c r="L193" s="13"/>
      <c r="M193" s="13"/>
      <c r="N193" s="13"/>
      <c r="O193" s="15">
        <v>1</v>
      </c>
      <c r="P193" s="15"/>
      <c r="Q193" s="77">
        <f>(((G193*L193*2)+(H193*M193)+(I193*N193))*O193)*100</f>
        <v>0</v>
      </c>
      <c r="R193" s="17">
        <v>0.1</v>
      </c>
      <c r="S193" s="17"/>
      <c r="T193" s="16" t="e">
        <f>(Q193/S193)*1000</f>
        <v>#DIV/0!</v>
      </c>
    </row>
    <row r="194" spans="1:20" ht="33" customHeight="1" x14ac:dyDescent="0.25">
      <c r="A194" s="107">
        <v>195</v>
      </c>
      <c r="B194" s="14" t="s">
        <v>824</v>
      </c>
      <c r="C194" s="13"/>
      <c r="D194" s="13">
        <v>13</v>
      </c>
      <c r="E194" s="14" t="s">
        <v>825</v>
      </c>
      <c r="F194" s="14" t="s">
        <v>235</v>
      </c>
      <c r="G194" s="13">
        <v>4</v>
      </c>
      <c r="H194" s="13">
        <v>6</v>
      </c>
      <c r="I194" s="13">
        <v>3</v>
      </c>
      <c r="J194" s="18">
        <f>(G194*2)+H194+I194</f>
        <v>17</v>
      </c>
      <c r="K194" s="14"/>
      <c r="L194" s="13"/>
      <c r="M194" s="13"/>
      <c r="N194" s="13"/>
      <c r="O194" s="15">
        <v>1.1499999999999999</v>
      </c>
      <c r="P194" s="15"/>
      <c r="Q194" s="84">
        <f>(((G194*L194*2)+(H194*M194)+(I194*N194))*O194)*100</f>
        <v>0</v>
      </c>
      <c r="R194" s="17">
        <v>0.1</v>
      </c>
      <c r="S194" s="17"/>
      <c r="T194" s="16" t="e">
        <f>(Q194/S194)*1000</f>
        <v>#DIV/0!</v>
      </c>
    </row>
    <row r="195" spans="1:20" ht="33" customHeight="1" x14ac:dyDescent="0.25">
      <c r="A195" s="107">
        <v>196</v>
      </c>
      <c r="B195" s="286" t="s">
        <v>826</v>
      </c>
      <c r="C195" s="287"/>
      <c r="D195" s="13">
        <v>19</v>
      </c>
      <c r="E195" s="286" t="s">
        <v>827</v>
      </c>
      <c r="F195" s="14" t="s">
        <v>235</v>
      </c>
      <c r="G195" s="13">
        <v>0</v>
      </c>
      <c r="H195" s="13"/>
      <c r="I195" s="13"/>
      <c r="J195" s="18">
        <f>(G195*2)+H195+I195</f>
        <v>0</v>
      </c>
      <c r="K195" s="14"/>
      <c r="L195" s="13"/>
      <c r="M195" s="13"/>
      <c r="N195" s="13"/>
      <c r="O195" s="15">
        <v>1</v>
      </c>
      <c r="P195" s="15"/>
      <c r="Q195" s="84">
        <f>(((G195*L195*2)+(H195*M195)+(I195*N195))*O195)*100</f>
        <v>0</v>
      </c>
      <c r="R195" s="17">
        <v>0.1</v>
      </c>
      <c r="S195" s="17"/>
      <c r="T195" s="16" t="e">
        <f>(Q195/S195)*1000</f>
        <v>#DIV/0!</v>
      </c>
    </row>
    <row r="196" spans="1:20" ht="33" customHeight="1" x14ac:dyDescent="0.25">
      <c r="A196" s="107">
        <v>197</v>
      </c>
      <c r="B196" s="14" t="s">
        <v>828</v>
      </c>
      <c r="C196" s="13"/>
      <c r="D196" s="13">
        <v>17</v>
      </c>
      <c r="E196" s="14" t="s">
        <v>154</v>
      </c>
      <c r="F196" s="14" t="s">
        <v>235</v>
      </c>
      <c r="G196" s="13">
        <v>2</v>
      </c>
      <c r="H196" s="13"/>
      <c r="I196" s="13"/>
      <c r="J196" s="18">
        <f>(G196*2)+H196+I196</f>
        <v>4</v>
      </c>
      <c r="K196" s="14"/>
      <c r="L196" s="13"/>
      <c r="M196" s="13"/>
      <c r="N196" s="13"/>
      <c r="O196" s="15">
        <v>1.1499999999999999</v>
      </c>
      <c r="P196" s="15"/>
      <c r="Q196" s="84">
        <f>(((G196*L196*2)+(H196*M196)+(I196*N196))*O196)*100</f>
        <v>0</v>
      </c>
      <c r="R196" s="17">
        <v>0.1</v>
      </c>
      <c r="S196" s="17"/>
      <c r="T196" s="16" t="e">
        <f>(Q196/S196)*1000</f>
        <v>#DIV/0!</v>
      </c>
    </row>
    <row r="197" spans="1:20" ht="33" customHeight="1" x14ac:dyDescent="0.25">
      <c r="A197" s="107">
        <v>198</v>
      </c>
      <c r="B197" s="14" t="s">
        <v>829</v>
      </c>
      <c r="C197" s="13"/>
      <c r="D197" s="13">
        <v>6</v>
      </c>
      <c r="E197" s="14" t="s">
        <v>830</v>
      </c>
      <c r="F197" s="14" t="s">
        <v>235</v>
      </c>
      <c r="G197" s="13">
        <v>2</v>
      </c>
      <c r="H197" s="13">
        <v>6</v>
      </c>
      <c r="I197" s="13">
        <v>1</v>
      </c>
      <c r="J197" s="18">
        <f>(G197*2)+H197+I197</f>
        <v>11</v>
      </c>
      <c r="K197" s="14"/>
      <c r="L197" s="13"/>
      <c r="M197" s="13"/>
      <c r="N197" s="13"/>
      <c r="O197" s="15">
        <v>1</v>
      </c>
      <c r="P197" s="15"/>
      <c r="Q197" s="77">
        <f>(((G197*L197*2)+(H197*M197)+(I197*N197))*O197)*100</f>
        <v>0</v>
      </c>
      <c r="R197" s="17">
        <v>0.1</v>
      </c>
      <c r="S197" s="17"/>
      <c r="T197" s="16" t="e">
        <f>(Q197/S197)*1000</f>
        <v>#DIV/0!</v>
      </c>
    </row>
    <row r="198" spans="1:20" ht="33" customHeight="1" x14ac:dyDescent="0.25">
      <c r="A198" s="107">
        <v>199</v>
      </c>
      <c r="B198" s="14" t="s">
        <v>831</v>
      </c>
      <c r="C198" s="13"/>
      <c r="D198" s="13">
        <v>11</v>
      </c>
      <c r="E198" s="14" t="s">
        <v>832</v>
      </c>
      <c r="F198" s="14" t="s">
        <v>235</v>
      </c>
      <c r="G198" s="13">
        <v>2</v>
      </c>
      <c r="H198" s="13">
        <v>0</v>
      </c>
      <c r="I198" s="13">
        <v>9</v>
      </c>
      <c r="J198" s="18">
        <f>(G198*2)+H198+I198</f>
        <v>13</v>
      </c>
      <c r="K198" s="14"/>
      <c r="L198" s="13"/>
      <c r="M198" s="13"/>
      <c r="N198" s="13"/>
      <c r="O198" s="15">
        <v>1</v>
      </c>
      <c r="P198" s="15"/>
      <c r="Q198" s="84">
        <f>(((G198*L198*2)+(H198*M198)+(I198*N198))*O198)*100</f>
        <v>0</v>
      </c>
      <c r="R198" s="17">
        <v>0.1</v>
      </c>
      <c r="S198" s="17"/>
      <c r="T198" s="16" t="e">
        <f>(Q198/S198)*1000</f>
        <v>#DIV/0!</v>
      </c>
    </row>
    <row r="199" spans="1:20" ht="33" customHeight="1" x14ac:dyDescent="0.25">
      <c r="A199" s="107">
        <v>200</v>
      </c>
      <c r="B199" s="14" t="s">
        <v>833</v>
      </c>
      <c r="C199" s="13"/>
      <c r="D199" s="13">
        <v>16</v>
      </c>
      <c r="E199" s="14" t="s">
        <v>185</v>
      </c>
      <c r="F199" s="14" t="s">
        <v>235</v>
      </c>
      <c r="G199" s="13">
        <v>0</v>
      </c>
      <c r="H199" s="13"/>
      <c r="I199" s="13"/>
      <c r="J199" s="18">
        <f>(G199*2)+H199+I199</f>
        <v>0</v>
      </c>
      <c r="K199" s="14"/>
      <c r="L199" s="13"/>
      <c r="M199" s="13"/>
      <c r="N199" s="13"/>
      <c r="O199" s="15">
        <v>1</v>
      </c>
      <c r="P199" s="15"/>
      <c r="Q199" s="84">
        <f>(((G199*L199*2)+(H199*M199)+(I199*N199))*O199)*100</f>
        <v>0</v>
      </c>
      <c r="R199" s="17">
        <v>0.1</v>
      </c>
      <c r="S199" s="17"/>
      <c r="T199" s="16" t="e">
        <f>(Q199/S199)*1000</f>
        <v>#DIV/0!</v>
      </c>
    </row>
    <row r="200" spans="1:20" ht="33" customHeight="1" x14ac:dyDescent="0.25">
      <c r="A200" s="107">
        <v>201</v>
      </c>
      <c r="B200" s="14" t="s">
        <v>834</v>
      </c>
      <c r="C200" s="13" t="s">
        <v>165</v>
      </c>
      <c r="D200" s="13">
        <v>1</v>
      </c>
      <c r="E200" s="14" t="s">
        <v>835</v>
      </c>
      <c r="F200" s="14" t="s">
        <v>235</v>
      </c>
      <c r="G200" s="13">
        <v>0</v>
      </c>
      <c r="H200" s="13">
        <v>1</v>
      </c>
      <c r="I200" s="13">
        <v>1</v>
      </c>
      <c r="J200" s="18">
        <f>(G200*2)+H200+I200</f>
        <v>2</v>
      </c>
      <c r="K200" s="14"/>
      <c r="L200" s="13"/>
      <c r="M200" s="13"/>
      <c r="N200" s="13"/>
      <c r="O200" s="15">
        <v>1</v>
      </c>
      <c r="P200" s="15"/>
      <c r="Q200" s="84">
        <f>(((G200*L200*2)+(H200*M200)+(I200*N200))*O200)*100</f>
        <v>0</v>
      </c>
      <c r="R200" s="17">
        <v>0.1</v>
      </c>
      <c r="S200" s="17"/>
      <c r="T200" s="16" t="e">
        <f>(Q200/S200)*1000</f>
        <v>#DIV/0!</v>
      </c>
    </row>
    <row r="201" spans="1:20" x14ac:dyDescent="0.25">
      <c r="A201" s="107">
        <v>202</v>
      </c>
      <c r="B201" s="14" t="s">
        <v>836</v>
      </c>
      <c r="C201" s="13" t="s">
        <v>165</v>
      </c>
      <c r="D201" s="13">
        <v>3</v>
      </c>
      <c r="E201" s="14" t="s">
        <v>837</v>
      </c>
      <c r="F201" s="14" t="s">
        <v>235</v>
      </c>
      <c r="G201" s="13">
        <v>0</v>
      </c>
      <c r="H201" s="13">
        <v>1</v>
      </c>
      <c r="I201" s="13">
        <v>1</v>
      </c>
      <c r="J201" s="18">
        <f>(G201*2)+H201+I201</f>
        <v>2</v>
      </c>
      <c r="K201" s="14"/>
      <c r="L201" s="13"/>
      <c r="M201" s="13"/>
      <c r="N201" s="13"/>
      <c r="O201" s="15">
        <v>1</v>
      </c>
      <c r="P201" s="15"/>
      <c r="Q201" s="84">
        <f>(((G201*L201*2)+(H201*M201)+(I201*N201))*O201)*100</f>
        <v>0</v>
      </c>
      <c r="R201" s="17">
        <v>0.1</v>
      </c>
      <c r="S201" s="17"/>
      <c r="T201" s="16" t="e">
        <f>(Q201/S201)*1000</f>
        <v>#DIV/0!</v>
      </c>
    </row>
    <row r="202" spans="1:20" ht="33" customHeight="1" x14ac:dyDescent="0.25">
      <c r="A202" s="107">
        <v>203</v>
      </c>
      <c r="B202" s="14" t="s">
        <v>838</v>
      </c>
      <c r="C202" s="13" t="s">
        <v>165</v>
      </c>
      <c r="D202" s="13">
        <v>1</v>
      </c>
      <c r="E202" s="14" t="s">
        <v>154</v>
      </c>
      <c r="F202" s="14" t="s">
        <v>235</v>
      </c>
      <c r="G202" s="13">
        <v>0</v>
      </c>
      <c r="H202" s="13">
        <v>6</v>
      </c>
      <c r="I202" s="13">
        <v>1</v>
      </c>
      <c r="J202" s="18">
        <f>(G202*2)+H202+I202</f>
        <v>7</v>
      </c>
      <c r="K202" s="14"/>
      <c r="L202" s="13"/>
      <c r="M202" s="13"/>
      <c r="N202" s="13"/>
      <c r="O202" s="15">
        <v>1.1499999999999999</v>
      </c>
      <c r="P202" s="15"/>
      <c r="Q202" s="84">
        <f>(((G202*L202*2)+(H202*M202)+(I202*N202))*O202)*100</f>
        <v>0</v>
      </c>
      <c r="R202" s="17">
        <v>0.1</v>
      </c>
      <c r="S202" s="17"/>
      <c r="T202" s="16" t="e">
        <f>(Q202/S202)*1000</f>
        <v>#DIV/0!</v>
      </c>
    </row>
    <row r="203" spans="1:20" ht="33" customHeight="1" x14ac:dyDescent="0.25">
      <c r="A203" s="107">
        <v>204</v>
      </c>
      <c r="B203" s="14" t="s">
        <v>839</v>
      </c>
      <c r="C203" s="13"/>
      <c r="D203" s="13">
        <v>12</v>
      </c>
      <c r="E203" s="14" t="s">
        <v>807</v>
      </c>
      <c r="F203" s="14" t="s">
        <v>235</v>
      </c>
      <c r="G203" s="13">
        <v>2</v>
      </c>
      <c r="H203" s="13"/>
      <c r="I203" s="13"/>
      <c r="J203" s="18">
        <f>(G203*2)+H203+I203</f>
        <v>4</v>
      </c>
      <c r="K203" s="14"/>
      <c r="L203" s="13"/>
      <c r="M203" s="13"/>
      <c r="N203" s="13"/>
      <c r="O203" s="15">
        <v>1.1499999999999999</v>
      </c>
      <c r="P203" s="15"/>
      <c r="Q203" s="84">
        <f>(((G203*L203*2)+(H203*M203)+(I203*N203))*O203)*100</f>
        <v>0</v>
      </c>
      <c r="R203" s="17">
        <v>0.1</v>
      </c>
      <c r="S203" s="17"/>
      <c r="T203" s="16" t="e">
        <f>(Q203/S203)*1000</f>
        <v>#DIV/0!</v>
      </c>
    </row>
    <row r="204" spans="1:20" ht="33" customHeight="1" x14ac:dyDescent="0.25">
      <c r="A204" s="107">
        <v>205</v>
      </c>
      <c r="B204" s="14" t="s">
        <v>840</v>
      </c>
      <c r="C204" s="13"/>
      <c r="D204" s="13">
        <v>16</v>
      </c>
      <c r="E204" s="14" t="s">
        <v>841</v>
      </c>
      <c r="F204" s="14" t="s">
        <v>235</v>
      </c>
      <c r="G204" s="13">
        <v>0</v>
      </c>
      <c r="H204" s="13"/>
      <c r="I204" s="13"/>
      <c r="J204" s="18">
        <f>(G204*2)+H204+I204</f>
        <v>0</v>
      </c>
      <c r="K204" s="14"/>
      <c r="L204" s="13"/>
      <c r="M204" s="13"/>
      <c r="N204" s="13"/>
      <c r="O204" s="15">
        <v>1</v>
      </c>
      <c r="P204" s="15"/>
      <c r="Q204" s="84">
        <f>(((G204*L204*2)+(H204*M204)+(I204*N204))*O204)*100</f>
        <v>0</v>
      </c>
      <c r="R204" s="17">
        <v>0.1</v>
      </c>
      <c r="S204" s="17"/>
      <c r="T204" s="16" t="e">
        <f>(Q204/S204)*1000</f>
        <v>#DIV/0!</v>
      </c>
    </row>
    <row r="205" spans="1:20" ht="33" customHeight="1" x14ac:dyDescent="0.25">
      <c r="A205" s="107">
        <v>206</v>
      </c>
      <c r="B205" s="14" t="s">
        <v>842</v>
      </c>
      <c r="C205" s="13"/>
      <c r="D205" s="13">
        <v>20</v>
      </c>
      <c r="E205" s="14" t="s">
        <v>154</v>
      </c>
      <c r="F205" s="14" t="s">
        <v>235</v>
      </c>
      <c r="G205" s="13">
        <v>0</v>
      </c>
      <c r="H205" s="13"/>
      <c r="I205" s="13"/>
      <c r="J205" s="18">
        <f>(G205*2)+H205+I205</f>
        <v>0</v>
      </c>
      <c r="K205" s="14"/>
      <c r="L205" s="13"/>
      <c r="M205" s="13"/>
      <c r="N205" s="13"/>
      <c r="O205" s="15">
        <v>1.1499999999999999</v>
      </c>
      <c r="P205" s="15"/>
      <c r="Q205" s="84">
        <f>(((G205*L205*2)+(H205*M205)+(I205*N205))*O205)*100</f>
        <v>0</v>
      </c>
      <c r="R205" s="17">
        <v>0.1</v>
      </c>
      <c r="S205" s="17"/>
      <c r="T205" s="16" t="e">
        <f>(Q205/S205)*1000</f>
        <v>#DIV/0!</v>
      </c>
    </row>
    <row r="206" spans="1:20" ht="33" customHeight="1" x14ac:dyDescent="0.25">
      <c r="A206" s="107">
        <v>207</v>
      </c>
      <c r="B206" s="288" t="s">
        <v>843</v>
      </c>
      <c r="C206" s="288"/>
      <c r="D206" s="288" t="s">
        <v>255</v>
      </c>
      <c r="E206" s="288" t="s">
        <v>844</v>
      </c>
      <c r="F206" s="14" t="s">
        <v>235</v>
      </c>
      <c r="G206" s="288">
        <v>0</v>
      </c>
      <c r="H206" s="288"/>
      <c r="I206" s="288"/>
      <c r="J206" s="18">
        <f>(G206*2)+H206+I206</f>
        <v>0</v>
      </c>
      <c r="K206" s="288"/>
      <c r="L206" s="288"/>
      <c r="M206" s="288"/>
      <c r="N206" s="288"/>
      <c r="O206" s="15">
        <v>1</v>
      </c>
      <c r="P206" s="15"/>
      <c r="Q206" s="84">
        <f>(((G206*L206*2)+(H206*M206)+(I206*N206))*O206)*100</f>
        <v>0</v>
      </c>
      <c r="R206" s="17">
        <v>0.1</v>
      </c>
      <c r="S206" s="17"/>
      <c r="T206" s="16" t="e">
        <f>(Q206/S206)*1000</f>
        <v>#DIV/0!</v>
      </c>
    </row>
    <row r="207" spans="1:20" ht="33" customHeight="1" x14ac:dyDescent="0.25">
      <c r="A207" s="107">
        <v>208</v>
      </c>
      <c r="B207" s="14" t="s">
        <v>845</v>
      </c>
      <c r="C207" s="13"/>
      <c r="D207" s="13">
        <v>15</v>
      </c>
      <c r="E207" s="14" t="s">
        <v>846</v>
      </c>
      <c r="F207" s="14" t="s">
        <v>235</v>
      </c>
      <c r="G207" s="13">
        <v>0</v>
      </c>
      <c r="H207" s="13"/>
      <c r="I207" s="13"/>
      <c r="J207" s="18">
        <f>(G207*2)+H207+I207</f>
        <v>0</v>
      </c>
      <c r="K207" s="14"/>
      <c r="L207" s="13"/>
      <c r="M207" s="13"/>
      <c r="N207" s="13"/>
      <c r="O207" s="15">
        <v>1</v>
      </c>
      <c r="P207" s="15"/>
      <c r="Q207" s="84">
        <f>(((G207*L207*2)+(H207*M207)+(I207*N207))*O207)*100</f>
        <v>0</v>
      </c>
      <c r="R207" s="17">
        <v>0.1</v>
      </c>
      <c r="S207" s="17"/>
      <c r="T207" s="16" t="e">
        <f>(Q207/S207)*1000</f>
        <v>#DIV/0!</v>
      </c>
    </row>
    <row r="208" spans="1:20" ht="33" customHeight="1" x14ac:dyDescent="0.25">
      <c r="A208" s="107">
        <v>209</v>
      </c>
      <c r="B208" s="14" t="s">
        <v>847</v>
      </c>
      <c r="C208" s="13"/>
      <c r="D208" s="13">
        <v>11</v>
      </c>
      <c r="E208" s="14" t="s">
        <v>848</v>
      </c>
      <c r="F208" s="14" t="s">
        <v>235</v>
      </c>
      <c r="G208" s="13">
        <v>0</v>
      </c>
      <c r="H208" s="13"/>
      <c r="I208" s="13"/>
      <c r="J208" s="18">
        <f>(G208*2)+H208+I208</f>
        <v>0</v>
      </c>
      <c r="K208" s="14"/>
      <c r="L208" s="13"/>
      <c r="M208" s="13"/>
      <c r="N208" s="13"/>
      <c r="O208" s="15">
        <v>1</v>
      </c>
      <c r="P208" s="15"/>
      <c r="Q208" s="84">
        <f>(((G208*L208*2)+(H208*M208)+(I208*N208))*O208)*100</f>
        <v>0</v>
      </c>
      <c r="R208" s="17">
        <v>0.1</v>
      </c>
      <c r="S208" s="17"/>
      <c r="T208" s="16" t="e">
        <f>(Q208/S208)*1000</f>
        <v>#DIV/0!</v>
      </c>
    </row>
    <row r="209" spans="1:20" ht="33" customHeight="1" x14ac:dyDescent="0.25">
      <c r="A209" s="107">
        <v>210</v>
      </c>
      <c r="B209" s="14" t="s">
        <v>849</v>
      </c>
      <c r="C209" s="13"/>
      <c r="D209" s="13">
        <v>11</v>
      </c>
      <c r="E209" s="14" t="s">
        <v>848</v>
      </c>
      <c r="F209" s="14" t="s">
        <v>235</v>
      </c>
      <c r="G209" s="13">
        <v>0</v>
      </c>
      <c r="H209" s="13"/>
      <c r="I209" s="13"/>
      <c r="J209" s="18">
        <f>(G209*2)+H209+I209</f>
        <v>0</v>
      </c>
      <c r="K209" s="14"/>
      <c r="L209" s="13"/>
      <c r="M209" s="13"/>
      <c r="N209" s="13"/>
      <c r="O209" s="15">
        <v>1</v>
      </c>
      <c r="P209" s="15"/>
      <c r="Q209" s="84">
        <f>(((G209*L209*2)+(H209*M209)+(I209*N209))*O209)*100</f>
        <v>0</v>
      </c>
      <c r="R209" s="17">
        <v>0.1</v>
      </c>
      <c r="S209" s="17"/>
      <c r="T209" s="16" t="e">
        <f>(Q209/S209)*1000</f>
        <v>#DIV/0!</v>
      </c>
    </row>
    <row r="210" spans="1:20" ht="33" customHeight="1" x14ac:dyDescent="0.25">
      <c r="A210" s="107">
        <v>211</v>
      </c>
      <c r="B210" s="14" t="s">
        <v>850</v>
      </c>
      <c r="C210" s="13"/>
      <c r="D210" s="13">
        <v>20</v>
      </c>
      <c r="E210" s="14" t="s">
        <v>851</v>
      </c>
      <c r="F210" s="14" t="s">
        <v>235</v>
      </c>
      <c r="G210" s="13">
        <v>2</v>
      </c>
      <c r="H210" s="13"/>
      <c r="I210" s="13"/>
      <c r="J210" s="18">
        <f>(G210*2)+H210+I210</f>
        <v>4</v>
      </c>
      <c r="K210" s="14"/>
      <c r="L210" s="13"/>
      <c r="M210" s="13"/>
      <c r="N210" s="13"/>
      <c r="O210" s="15">
        <v>1.1499999999999999</v>
      </c>
      <c r="P210" s="15"/>
      <c r="Q210" s="84">
        <f>(((G210*L210*2)+(H210*M210)+(I210*N210))*O210)*100</f>
        <v>0</v>
      </c>
      <c r="R210" s="17">
        <v>0.1</v>
      </c>
      <c r="S210" s="17"/>
      <c r="T210" s="16" t="e">
        <f>(Q210/S210)*1000</f>
        <v>#DIV/0!</v>
      </c>
    </row>
    <row r="211" spans="1:20" ht="33" customHeight="1" x14ac:dyDescent="0.25">
      <c r="A211" s="107">
        <v>212</v>
      </c>
      <c r="B211" s="14" t="s">
        <v>852</v>
      </c>
      <c r="C211" s="13"/>
      <c r="D211" s="13">
        <v>16</v>
      </c>
      <c r="E211" s="14" t="s">
        <v>853</v>
      </c>
      <c r="F211" s="14" t="s">
        <v>235</v>
      </c>
      <c r="G211" s="13">
        <v>0</v>
      </c>
      <c r="H211" s="13"/>
      <c r="I211" s="13"/>
      <c r="J211" s="18">
        <f>(G211*2)+H211+I211</f>
        <v>0</v>
      </c>
      <c r="K211" s="14"/>
      <c r="L211" s="13"/>
      <c r="M211" s="13"/>
      <c r="N211" s="13"/>
      <c r="O211" s="15">
        <v>1</v>
      </c>
      <c r="P211" s="15"/>
      <c r="Q211" s="84">
        <f>(((G211*L211*2)+(H211*M211)+(I211*N211))*O211)*100</f>
        <v>0</v>
      </c>
      <c r="R211" s="17">
        <v>0.1</v>
      </c>
      <c r="S211" s="17"/>
      <c r="T211" s="16" t="e">
        <f>(Q211/S211)*1000</f>
        <v>#DIV/0!</v>
      </c>
    </row>
    <row r="212" spans="1:20" ht="33" customHeight="1" x14ac:dyDescent="0.25">
      <c r="A212" s="107">
        <v>213</v>
      </c>
      <c r="B212" s="14" t="s">
        <v>854</v>
      </c>
      <c r="C212" s="13"/>
      <c r="D212" s="13">
        <v>11</v>
      </c>
      <c r="E212" s="14" t="s">
        <v>855</v>
      </c>
      <c r="F212" s="14" t="s">
        <v>235</v>
      </c>
      <c r="G212" s="13">
        <v>2</v>
      </c>
      <c r="H212" s="13">
        <v>3</v>
      </c>
      <c r="I212" s="13">
        <v>1</v>
      </c>
      <c r="J212" s="18">
        <f>(G212*2)+H212+I212</f>
        <v>8</v>
      </c>
      <c r="K212" s="14"/>
      <c r="L212" s="13"/>
      <c r="M212" s="13"/>
      <c r="N212" s="13"/>
      <c r="O212" s="15">
        <v>1</v>
      </c>
      <c r="P212" s="15"/>
      <c r="Q212" s="84">
        <f>(((G212*L212*2)+(H212*M212)+(I212*N212))*O212)*100</f>
        <v>0</v>
      </c>
      <c r="R212" s="17">
        <v>0.1</v>
      </c>
      <c r="S212" s="17"/>
      <c r="T212" s="16" t="e">
        <f>(Q212/S212)*1000</f>
        <v>#DIV/0!</v>
      </c>
    </row>
    <row r="213" spans="1:20" ht="33" customHeight="1" x14ac:dyDescent="0.25">
      <c r="A213" s="107">
        <v>214</v>
      </c>
      <c r="B213" s="14" t="s">
        <v>856</v>
      </c>
      <c r="C213" s="13"/>
      <c r="D213" s="13">
        <v>9</v>
      </c>
      <c r="E213" s="14" t="s">
        <v>857</v>
      </c>
      <c r="F213" s="14" t="s">
        <v>235</v>
      </c>
      <c r="G213" s="13">
        <v>0</v>
      </c>
      <c r="H213" s="13"/>
      <c r="I213" s="13"/>
      <c r="J213" s="18">
        <f>(G213*2)+H213+I213</f>
        <v>0</v>
      </c>
      <c r="K213" s="14"/>
      <c r="L213" s="13"/>
      <c r="M213" s="13"/>
      <c r="N213" s="13"/>
      <c r="O213" s="15">
        <v>1</v>
      </c>
      <c r="P213" s="15"/>
      <c r="Q213" s="84">
        <f>(((G213*L213*2)+(H213*M213)+(I213*N213))*O213)*100</f>
        <v>0</v>
      </c>
      <c r="R213" s="17">
        <v>0.1</v>
      </c>
      <c r="S213" s="17"/>
      <c r="T213" s="16" t="e">
        <f>(Q213/S213)*1000</f>
        <v>#DIV/0!</v>
      </c>
    </row>
    <row r="214" spans="1:20" ht="33" customHeight="1" x14ac:dyDescent="0.25">
      <c r="A214" s="107">
        <v>215</v>
      </c>
      <c r="B214" s="14" t="s">
        <v>858</v>
      </c>
      <c r="C214" s="13" t="s">
        <v>165</v>
      </c>
      <c r="D214" s="13">
        <v>4</v>
      </c>
      <c r="E214" s="14" t="s">
        <v>859</v>
      </c>
      <c r="F214" s="14" t="s">
        <v>235</v>
      </c>
      <c r="G214" s="13">
        <v>0</v>
      </c>
      <c r="H214" s="13">
        <v>6</v>
      </c>
      <c r="I214" s="13">
        <v>6</v>
      </c>
      <c r="J214" s="18">
        <f>(G214*2)+H214+I214</f>
        <v>12</v>
      </c>
      <c r="K214" s="14"/>
      <c r="L214" s="13"/>
      <c r="M214" s="13"/>
      <c r="N214" s="13"/>
      <c r="O214" s="15">
        <v>1.3</v>
      </c>
      <c r="P214" s="15"/>
      <c r="Q214" s="84">
        <f>(((G214*L214*2)+(H214*M214)+(I214*N214))*O214)*100</f>
        <v>0</v>
      </c>
      <c r="R214" s="17">
        <v>0.1</v>
      </c>
      <c r="S214" s="17"/>
      <c r="T214" s="16" t="e">
        <f>(Q214/S214)*1000</f>
        <v>#DIV/0!</v>
      </c>
    </row>
    <row r="215" spans="1:20" ht="33" customHeight="1" x14ac:dyDescent="0.25">
      <c r="A215" s="107">
        <v>216</v>
      </c>
      <c r="B215" s="14" t="s">
        <v>860</v>
      </c>
      <c r="C215" s="13" t="s">
        <v>165</v>
      </c>
      <c r="D215" s="13">
        <v>1</v>
      </c>
      <c r="E215" s="14" t="s">
        <v>803</v>
      </c>
      <c r="F215" s="14" t="s">
        <v>235</v>
      </c>
      <c r="G215" s="13">
        <v>0</v>
      </c>
      <c r="H215" s="13">
        <v>1</v>
      </c>
      <c r="I215" s="13">
        <v>0</v>
      </c>
      <c r="J215" s="18">
        <f>(G215*2)+H215+I215</f>
        <v>1</v>
      </c>
      <c r="K215" s="14"/>
      <c r="L215" s="13"/>
      <c r="M215" s="13"/>
      <c r="N215" s="13"/>
      <c r="O215" s="15">
        <v>1</v>
      </c>
      <c r="P215" s="15"/>
      <c r="Q215" s="84">
        <f>(((G215*L215*2)+(H215*M215)+(I215*N215))*O215)*100</f>
        <v>0</v>
      </c>
      <c r="R215" s="17">
        <v>0.1</v>
      </c>
      <c r="S215" s="17"/>
      <c r="T215" s="16" t="e">
        <f>(Q215/S215)*1000</f>
        <v>#DIV/0!</v>
      </c>
    </row>
    <row r="216" spans="1:20" ht="33" customHeight="1" x14ac:dyDescent="0.25">
      <c r="A216" s="107">
        <v>217</v>
      </c>
      <c r="B216" s="14" t="s">
        <v>861</v>
      </c>
      <c r="C216" s="13" t="s">
        <v>165</v>
      </c>
      <c r="D216" s="13">
        <v>1</v>
      </c>
      <c r="E216" s="14" t="s">
        <v>803</v>
      </c>
      <c r="F216" s="14" t="s">
        <v>235</v>
      </c>
      <c r="G216" s="13">
        <v>0</v>
      </c>
      <c r="H216" s="13">
        <v>1</v>
      </c>
      <c r="I216" s="13">
        <v>0</v>
      </c>
      <c r="J216" s="18">
        <f>(G216*2)+H216+I216</f>
        <v>1</v>
      </c>
      <c r="K216" s="14"/>
      <c r="L216" s="13"/>
      <c r="M216" s="13"/>
      <c r="N216" s="13"/>
      <c r="O216" s="15">
        <v>1</v>
      </c>
      <c r="P216" s="15"/>
      <c r="Q216" s="84">
        <f>(((G216*L216*2)+(H216*M216)+(I216*N216))*O216)*100</f>
        <v>0</v>
      </c>
      <c r="R216" s="17">
        <v>0.1</v>
      </c>
      <c r="S216" s="17"/>
      <c r="T216" s="16" t="e">
        <f>(Q216/S216)*1000</f>
        <v>#DIV/0!</v>
      </c>
    </row>
    <row r="217" spans="1:20" ht="33" customHeight="1" x14ac:dyDescent="0.25">
      <c r="A217" s="107">
        <v>218</v>
      </c>
      <c r="B217" s="14" t="s">
        <v>862</v>
      </c>
      <c r="C217" s="13" t="s">
        <v>165</v>
      </c>
      <c r="D217" s="13">
        <v>1</v>
      </c>
      <c r="E217" s="14" t="s">
        <v>803</v>
      </c>
      <c r="F217" s="14" t="s">
        <v>235</v>
      </c>
      <c r="G217" s="13">
        <v>0</v>
      </c>
      <c r="H217" s="13">
        <v>1</v>
      </c>
      <c r="I217" s="13">
        <v>0</v>
      </c>
      <c r="J217" s="18">
        <f>(G217*2)+H217+I217</f>
        <v>1</v>
      </c>
      <c r="K217" s="14"/>
      <c r="L217" s="13"/>
      <c r="M217" s="13"/>
      <c r="N217" s="13"/>
      <c r="O217" s="15">
        <v>1</v>
      </c>
      <c r="P217" s="15"/>
      <c r="Q217" s="84">
        <f>(((G217*L217*2)+(H217*M217)+(I217*N217))*O217)*100</f>
        <v>0</v>
      </c>
      <c r="R217" s="17">
        <v>0.1</v>
      </c>
      <c r="S217" s="17"/>
      <c r="T217" s="16" t="e">
        <f>(Q217/S217)*1000</f>
        <v>#DIV/0!</v>
      </c>
    </row>
    <row r="218" spans="1:20" ht="33" customHeight="1" x14ac:dyDescent="0.25">
      <c r="A218" s="107">
        <v>219</v>
      </c>
      <c r="B218" s="14" t="s">
        <v>863</v>
      </c>
      <c r="C218" s="13"/>
      <c r="D218" s="13">
        <v>15</v>
      </c>
      <c r="E218" s="14" t="s">
        <v>671</v>
      </c>
      <c r="F218" s="14" t="s">
        <v>235</v>
      </c>
      <c r="G218" s="13">
        <v>0</v>
      </c>
      <c r="H218" s="13"/>
      <c r="I218" s="13"/>
      <c r="J218" s="18">
        <f>(G218*2)+H218+I218</f>
        <v>0</v>
      </c>
      <c r="K218" s="14"/>
      <c r="L218" s="13"/>
      <c r="M218" s="13"/>
      <c r="N218" s="13"/>
      <c r="O218" s="15">
        <v>1</v>
      </c>
      <c r="P218" s="15"/>
      <c r="Q218" s="84">
        <f>(((G218*L218*2)+(H218*M218)+(I218*N218))*O218)*100</f>
        <v>0</v>
      </c>
      <c r="R218" s="17">
        <v>0.1</v>
      </c>
      <c r="S218" s="17"/>
      <c r="T218" s="16" t="e">
        <f>(Q218/S218)*1000</f>
        <v>#DIV/0!</v>
      </c>
    </row>
    <row r="219" spans="1:20" ht="33" customHeight="1" x14ac:dyDescent="0.25">
      <c r="A219" s="107">
        <v>220</v>
      </c>
      <c r="B219" s="14" t="s">
        <v>864</v>
      </c>
      <c r="C219" s="13"/>
      <c r="D219" s="13">
        <v>14</v>
      </c>
      <c r="E219" s="14" t="s">
        <v>671</v>
      </c>
      <c r="F219" s="14" t="s">
        <v>235</v>
      </c>
      <c r="G219" s="13">
        <v>0</v>
      </c>
      <c r="H219" s="13"/>
      <c r="I219" s="13"/>
      <c r="J219" s="18">
        <f>(G219*2)+H219+I219</f>
        <v>0</v>
      </c>
      <c r="K219" s="14"/>
      <c r="L219" s="13"/>
      <c r="M219" s="13"/>
      <c r="N219" s="13"/>
      <c r="O219" s="15">
        <v>1.3</v>
      </c>
      <c r="P219" s="15"/>
      <c r="Q219" s="84">
        <f>(((G219*L219*2)+(H219*M219)+(I219*N219))*O219)*100</f>
        <v>0</v>
      </c>
      <c r="R219" s="17">
        <v>0.1</v>
      </c>
      <c r="S219" s="17"/>
      <c r="T219" s="16" t="e">
        <f>(Q219/S219)*1000</f>
        <v>#DIV/0!</v>
      </c>
    </row>
    <row r="220" spans="1:20" ht="33" customHeight="1" x14ac:dyDescent="0.25">
      <c r="A220" s="107">
        <v>221</v>
      </c>
      <c r="B220" s="14" t="s">
        <v>865</v>
      </c>
      <c r="C220" s="13" t="s">
        <v>165</v>
      </c>
      <c r="D220" s="13">
        <v>1</v>
      </c>
      <c r="E220" s="14" t="s">
        <v>671</v>
      </c>
      <c r="F220" s="14" t="s">
        <v>235</v>
      </c>
      <c r="G220" s="13">
        <v>0</v>
      </c>
      <c r="H220" s="13">
        <v>1</v>
      </c>
      <c r="I220" s="13">
        <v>0</v>
      </c>
      <c r="J220" s="18">
        <f>(G220*2)+H220+I220</f>
        <v>1</v>
      </c>
      <c r="K220" s="14"/>
      <c r="L220" s="13"/>
      <c r="M220" s="13"/>
      <c r="N220" s="13"/>
      <c r="O220" s="15">
        <v>1</v>
      </c>
      <c r="P220" s="15"/>
      <c r="Q220" s="84">
        <f>(((G220*L220*2)+(H220*M220)+(I220*N220))*O220)*100</f>
        <v>0</v>
      </c>
      <c r="R220" s="17">
        <v>0.1</v>
      </c>
      <c r="S220" s="17"/>
      <c r="T220" s="16" t="e">
        <f>(Q220/S220)*1000</f>
        <v>#DIV/0!</v>
      </c>
    </row>
    <row r="221" spans="1:20" ht="33" customHeight="1" x14ac:dyDescent="0.25">
      <c r="A221" s="107">
        <v>222</v>
      </c>
      <c r="B221" s="14" t="s">
        <v>866</v>
      </c>
      <c r="C221" s="13" t="s">
        <v>165</v>
      </c>
      <c r="D221" s="13">
        <v>1</v>
      </c>
      <c r="E221" s="14" t="s">
        <v>671</v>
      </c>
      <c r="F221" s="14" t="s">
        <v>235</v>
      </c>
      <c r="G221" s="13">
        <v>0</v>
      </c>
      <c r="H221" s="13">
        <v>1</v>
      </c>
      <c r="I221" s="13">
        <v>0</v>
      </c>
      <c r="J221" s="18">
        <f>(G221*2)+H221+I221</f>
        <v>1</v>
      </c>
      <c r="K221" s="14"/>
      <c r="L221" s="13"/>
      <c r="M221" s="13"/>
      <c r="N221" s="13"/>
      <c r="O221" s="15">
        <v>1</v>
      </c>
      <c r="P221" s="15"/>
      <c r="Q221" s="84">
        <f>(((G221*L221*2)+(H221*M221)+(I221*N221))*O221)*100</f>
        <v>0</v>
      </c>
      <c r="R221" s="17">
        <v>0.1</v>
      </c>
      <c r="S221" s="17"/>
      <c r="T221" s="16" t="e">
        <f>(Q221/S221)*1000</f>
        <v>#DIV/0!</v>
      </c>
    </row>
    <row r="222" spans="1:20" ht="33" customHeight="1" x14ac:dyDescent="0.25">
      <c r="A222" s="107">
        <v>223</v>
      </c>
      <c r="B222" s="14" t="s">
        <v>867</v>
      </c>
      <c r="C222" s="13"/>
      <c r="D222" s="13">
        <v>9</v>
      </c>
      <c r="E222" s="14" t="s">
        <v>868</v>
      </c>
      <c r="F222" s="14" t="s">
        <v>235</v>
      </c>
      <c r="G222" s="13">
        <v>2</v>
      </c>
      <c r="H222" s="13">
        <v>3</v>
      </c>
      <c r="I222" s="13">
        <v>2</v>
      </c>
      <c r="J222" s="18">
        <f>(G222*2)+H222+I222</f>
        <v>9</v>
      </c>
      <c r="K222" s="14" t="s">
        <v>869</v>
      </c>
      <c r="L222" s="13"/>
      <c r="M222" s="13"/>
      <c r="N222" s="13"/>
      <c r="O222" s="15">
        <v>1.1499999999999999</v>
      </c>
      <c r="P222" s="15"/>
      <c r="Q222" s="84">
        <f>(((G222*L222*2)+(H222*M222)+(I222*N222))*O222)*100</f>
        <v>0</v>
      </c>
      <c r="R222" s="17">
        <v>0.1</v>
      </c>
      <c r="S222" s="17"/>
      <c r="T222" s="16" t="e">
        <f>(Q222/S222)*1000</f>
        <v>#DIV/0!</v>
      </c>
    </row>
    <row r="223" spans="1:20" ht="33" customHeight="1" x14ac:dyDescent="0.25">
      <c r="A223" s="107">
        <v>224</v>
      </c>
      <c r="B223" s="14" t="s">
        <v>870</v>
      </c>
      <c r="C223" s="13" t="s">
        <v>165</v>
      </c>
      <c r="D223" s="13" t="s">
        <v>871</v>
      </c>
      <c r="E223" s="14" t="s">
        <v>872</v>
      </c>
      <c r="F223" s="14" t="s">
        <v>235</v>
      </c>
      <c r="G223" s="13"/>
      <c r="H223" s="13"/>
      <c r="I223" s="13"/>
      <c r="J223" s="18">
        <f>(G223*2)+H223+I223</f>
        <v>0</v>
      </c>
      <c r="K223" s="14" t="s">
        <v>873</v>
      </c>
      <c r="L223" s="13"/>
      <c r="M223" s="13"/>
      <c r="N223" s="13"/>
      <c r="O223" s="15">
        <v>1</v>
      </c>
      <c r="P223" s="15"/>
      <c r="Q223" s="20">
        <f>(((G223*L223*2)+(H223*M223)+(I223*N223))*O223)*100</f>
        <v>0</v>
      </c>
      <c r="R223" s="17">
        <v>0.1</v>
      </c>
      <c r="S223" s="13"/>
      <c r="T223" s="16" t="e">
        <f>(Q223/S223)*1000</f>
        <v>#DIV/0!</v>
      </c>
    </row>
    <row r="224" spans="1:20" ht="33" customHeight="1" x14ac:dyDescent="0.25">
      <c r="A224" s="107">
        <v>225</v>
      </c>
      <c r="B224" s="14" t="s">
        <v>874</v>
      </c>
      <c r="C224" s="13"/>
      <c r="D224" s="13">
        <v>5</v>
      </c>
      <c r="E224" s="14" t="s">
        <v>545</v>
      </c>
      <c r="F224" s="14" t="s">
        <v>235</v>
      </c>
      <c r="G224" s="13">
        <v>0</v>
      </c>
      <c r="H224" s="13"/>
      <c r="I224" s="13"/>
      <c r="J224" s="18">
        <f>(G224*2)+H224+I224</f>
        <v>0</v>
      </c>
      <c r="K224" s="14"/>
      <c r="L224" s="13"/>
      <c r="M224" s="13"/>
      <c r="N224" s="13"/>
      <c r="O224" s="15">
        <v>1</v>
      </c>
      <c r="P224" s="15"/>
      <c r="Q224" s="84">
        <f>(((G224*L224*2)+(H224*M224)+(I224*N224))*O224)*100</f>
        <v>0</v>
      </c>
      <c r="R224" s="17">
        <v>0.1</v>
      </c>
      <c r="S224" s="17"/>
      <c r="T224" s="16" t="e">
        <f>(Q224/S224)*1000</f>
        <v>#DIV/0!</v>
      </c>
    </row>
    <row r="225" spans="1:20" ht="33" customHeight="1" x14ac:dyDescent="0.25">
      <c r="A225" s="107">
        <v>226</v>
      </c>
      <c r="B225" s="14" t="s">
        <v>875</v>
      </c>
      <c r="C225" s="13"/>
      <c r="D225" s="13">
        <v>19</v>
      </c>
      <c r="E225" s="14" t="s">
        <v>876</v>
      </c>
      <c r="F225" s="14" t="s">
        <v>235</v>
      </c>
      <c r="G225" s="13">
        <v>2</v>
      </c>
      <c r="H225" s="13"/>
      <c r="I225" s="13"/>
      <c r="J225" s="18">
        <f>(G225*2)+H225+I225</f>
        <v>4</v>
      </c>
      <c r="K225" s="14"/>
      <c r="L225" s="13"/>
      <c r="M225" s="13"/>
      <c r="N225" s="13"/>
      <c r="O225" s="15">
        <v>1</v>
      </c>
      <c r="P225" s="15"/>
      <c r="Q225" s="84">
        <f>(((G225*L225*2)+(H225*M225)+(I225*N225))*O225)*100</f>
        <v>0</v>
      </c>
      <c r="R225" s="17">
        <v>0.1</v>
      </c>
      <c r="S225" s="17"/>
      <c r="T225" s="16" t="e">
        <f>(Q225/S225)*1000</f>
        <v>#DIV/0!</v>
      </c>
    </row>
    <row r="226" spans="1:20" ht="33" customHeight="1" x14ac:dyDescent="0.25">
      <c r="A226" s="107">
        <v>227</v>
      </c>
      <c r="B226" s="14" t="s">
        <v>877</v>
      </c>
      <c r="C226" s="13"/>
      <c r="D226" s="13">
        <v>10</v>
      </c>
      <c r="E226" s="14" t="s">
        <v>878</v>
      </c>
      <c r="F226" s="14" t="s">
        <v>235</v>
      </c>
      <c r="G226" s="13">
        <v>0</v>
      </c>
      <c r="H226" s="13"/>
      <c r="I226" s="13"/>
      <c r="J226" s="18">
        <f>(G226*2)+H226+I226</f>
        <v>0</v>
      </c>
      <c r="K226" s="14"/>
      <c r="L226" s="13"/>
      <c r="M226" s="13"/>
      <c r="N226" s="13"/>
      <c r="O226" s="15">
        <v>1</v>
      </c>
      <c r="P226" s="15"/>
      <c r="Q226" s="84">
        <f>(((G226*L226*2)+(H226*M226)+(I226*N226))*O226)*100</f>
        <v>0</v>
      </c>
      <c r="R226" s="17">
        <v>0.1</v>
      </c>
      <c r="S226" s="17"/>
      <c r="T226" s="16" t="e">
        <f>(Q226/S226)*1000</f>
        <v>#DIV/0!</v>
      </c>
    </row>
    <row r="227" spans="1:20" ht="33" customHeight="1" x14ac:dyDescent="0.25">
      <c r="A227" s="107">
        <v>228</v>
      </c>
      <c r="B227" s="14" t="s">
        <v>879</v>
      </c>
      <c r="C227" s="13"/>
      <c r="D227" s="13">
        <v>20</v>
      </c>
      <c r="E227" s="14" t="s">
        <v>545</v>
      </c>
      <c r="F227" s="14" t="s">
        <v>235</v>
      </c>
      <c r="G227" s="13">
        <v>0</v>
      </c>
      <c r="H227" s="13"/>
      <c r="I227" s="13"/>
      <c r="J227" s="18">
        <f>(G227*2)+H227+I227</f>
        <v>0</v>
      </c>
      <c r="K227" s="14"/>
      <c r="L227" s="13"/>
      <c r="M227" s="13"/>
      <c r="N227" s="13"/>
      <c r="O227" s="15">
        <v>1.1499999999999999</v>
      </c>
      <c r="P227" s="15"/>
      <c r="Q227" s="84">
        <f>(((G227*L227*2)+(H227*M227)+(I227*N227))*O227)*100</f>
        <v>0</v>
      </c>
      <c r="R227" s="17">
        <v>0.1</v>
      </c>
      <c r="S227" s="17"/>
      <c r="T227" s="16" t="e">
        <f>(Q227/S227)*1000</f>
        <v>#DIV/0!</v>
      </c>
    </row>
    <row r="228" spans="1:20" ht="33" customHeight="1" x14ac:dyDescent="0.25">
      <c r="A228" s="107">
        <v>229</v>
      </c>
      <c r="B228" s="14" t="s">
        <v>880</v>
      </c>
      <c r="C228" s="13"/>
      <c r="D228" s="13">
        <v>20</v>
      </c>
      <c r="E228" s="14" t="s">
        <v>545</v>
      </c>
      <c r="F228" s="14" t="s">
        <v>235</v>
      </c>
      <c r="G228" s="13">
        <v>0</v>
      </c>
      <c r="H228" s="13"/>
      <c r="I228" s="13"/>
      <c r="J228" s="18">
        <f>(G228*2)+H228+I228</f>
        <v>0</v>
      </c>
      <c r="K228" s="14"/>
      <c r="L228" s="13"/>
      <c r="M228" s="13"/>
      <c r="N228" s="13"/>
      <c r="O228" s="15">
        <v>1.1499999999999999</v>
      </c>
      <c r="P228" s="15"/>
      <c r="Q228" s="84">
        <f>(((G228*L228*2)+(H228*M228)+(I228*N228))*O228)*100</f>
        <v>0</v>
      </c>
      <c r="R228" s="17">
        <v>0.1</v>
      </c>
      <c r="S228" s="17"/>
      <c r="T228" s="16" t="e">
        <f>(Q228/S228)*1000</f>
        <v>#DIV/0!</v>
      </c>
    </row>
    <row r="229" spans="1:20" ht="33" customHeight="1" x14ac:dyDescent="0.25">
      <c r="A229" s="107">
        <v>230</v>
      </c>
      <c r="B229" s="14" t="s">
        <v>881</v>
      </c>
      <c r="C229" s="13"/>
      <c r="D229" s="13">
        <v>18</v>
      </c>
      <c r="E229" s="14" t="s">
        <v>545</v>
      </c>
      <c r="F229" s="14" t="s">
        <v>235</v>
      </c>
      <c r="G229" s="13">
        <v>0</v>
      </c>
      <c r="H229" s="13"/>
      <c r="I229" s="13"/>
      <c r="J229" s="18">
        <f>(G229*2)+H229+I229</f>
        <v>0</v>
      </c>
      <c r="K229" s="14"/>
      <c r="L229" s="13"/>
      <c r="M229" s="13"/>
      <c r="N229" s="13"/>
      <c r="O229" s="15">
        <v>1</v>
      </c>
      <c r="P229" s="15"/>
      <c r="Q229" s="84">
        <f>(((G229*L229*2)+(H229*M229)+(I229*N229))*O229)*100</f>
        <v>0</v>
      </c>
      <c r="R229" s="17">
        <v>0.1</v>
      </c>
      <c r="S229" s="17"/>
      <c r="T229" s="16" t="e">
        <f>(Q229/S229)*1000</f>
        <v>#DIV/0!</v>
      </c>
    </row>
    <row r="230" spans="1:20" ht="33" customHeight="1" x14ac:dyDescent="0.25">
      <c r="A230" s="107">
        <v>231</v>
      </c>
      <c r="B230" s="14" t="s">
        <v>882</v>
      </c>
      <c r="C230" s="13"/>
      <c r="D230" s="13">
        <v>10</v>
      </c>
      <c r="E230" s="14" t="s">
        <v>883</v>
      </c>
      <c r="F230" s="14" t="s">
        <v>235</v>
      </c>
      <c r="G230" s="13">
        <v>0</v>
      </c>
      <c r="H230" s="13"/>
      <c r="I230" s="13"/>
      <c r="J230" s="18">
        <f>(G230*2)+H230+I230</f>
        <v>0</v>
      </c>
      <c r="K230" s="14"/>
      <c r="L230" s="13"/>
      <c r="M230" s="13"/>
      <c r="N230" s="13"/>
      <c r="O230" s="15">
        <v>1.3</v>
      </c>
      <c r="P230" s="15"/>
      <c r="Q230" s="84">
        <f>(((G230*L230*2)+(H230*M230)+(I230*N230))*O230)*100</f>
        <v>0</v>
      </c>
      <c r="R230" s="17">
        <v>0.1</v>
      </c>
      <c r="S230" s="17"/>
      <c r="T230" s="16" t="e">
        <f>(Q230/S230)*1000</f>
        <v>#DIV/0!</v>
      </c>
    </row>
    <row r="231" spans="1:20" ht="33" customHeight="1" x14ac:dyDescent="0.25">
      <c r="A231" s="107">
        <v>232</v>
      </c>
      <c r="B231" s="14" t="s">
        <v>884</v>
      </c>
      <c r="C231" s="13"/>
      <c r="D231" s="13">
        <v>10</v>
      </c>
      <c r="E231" s="14" t="s">
        <v>885</v>
      </c>
      <c r="F231" s="14" t="s">
        <v>235</v>
      </c>
      <c r="G231" s="13">
        <v>0</v>
      </c>
      <c r="H231" s="13"/>
      <c r="I231" s="13"/>
      <c r="J231" s="18">
        <f>(G231*2)+H231+I231</f>
        <v>0</v>
      </c>
      <c r="K231" s="14"/>
      <c r="L231" s="13"/>
      <c r="M231" s="13"/>
      <c r="N231" s="13"/>
      <c r="O231" s="15">
        <v>1.3</v>
      </c>
      <c r="P231" s="15"/>
      <c r="Q231" s="84">
        <f>(((G231*L231*2)+(H231*M231)+(I231*N231))*O231)*100</f>
        <v>0</v>
      </c>
      <c r="R231" s="17">
        <v>0.1</v>
      </c>
      <c r="S231" s="17"/>
      <c r="T231" s="16" t="e">
        <f>(Q231/S231)*1000</f>
        <v>#DIV/0!</v>
      </c>
    </row>
    <row r="232" spans="1:20" ht="33" customHeight="1" x14ac:dyDescent="0.25">
      <c r="A232" s="107">
        <v>233</v>
      </c>
      <c r="B232" s="14" t="s">
        <v>886</v>
      </c>
      <c r="C232" s="13"/>
      <c r="D232" s="13">
        <v>11</v>
      </c>
      <c r="E232" s="14" t="s">
        <v>887</v>
      </c>
      <c r="F232" s="14" t="s">
        <v>235</v>
      </c>
      <c r="G232" s="13">
        <v>0</v>
      </c>
      <c r="H232" s="13"/>
      <c r="I232" s="13"/>
      <c r="J232" s="18">
        <f>(G232*2)+H232+I232</f>
        <v>0</v>
      </c>
      <c r="K232" s="14"/>
      <c r="L232" s="13"/>
      <c r="M232" s="13"/>
      <c r="N232" s="13"/>
      <c r="O232" s="15">
        <v>1</v>
      </c>
      <c r="P232" s="15"/>
      <c r="Q232" s="84">
        <f>(((G232*L232*2)+(H232*M232)+(I232*N232))*O232)*100</f>
        <v>0</v>
      </c>
      <c r="R232" s="17">
        <v>0.1</v>
      </c>
      <c r="S232" s="17"/>
      <c r="T232" s="16" t="e">
        <f>(Q232/S232)*1000</f>
        <v>#DIV/0!</v>
      </c>
    </row>
    <row r="233" spans="1:20" ht="33" customHeight="1" x14ac:dyDescent="0.25">
      <c r="A233" s="107">
        <v>234</v>
      </c>
      <c r="B233" s="14" t="s">
        <v>888</v>
      </c>
      <c r="C233" s="14"/>
      <c r="D233" s="13" t="s">
        <v>889</v>
      </c>
      <c r="E233" s="289" t="s">
        <v>890</v>
      </c>
      <c r="F233" s="14" t="s">
        <v>235</v>
      </c>
      <c r="G233" s="13">
        <v>0</v>
      </c>
      <c r="H233" s="13"/>
      <c r="I233" s="13"/>
      <c r="J233" s="18">
        <f>(G233*2)+H233+I233</f>
        <v>0</v>
      </c>
      <c r="K233" s="14"/>
      <c r="L233" s="13"/>
      <c r="M233" s="13"/>
      <c r="N233" s="13"/>
      <c r="O233" s="15">
        <v>1</v>
      </c>
      <c r="P233" s="15"/>
      <c r="Q233" s="84">
        <f>(((G233*L233*2)+(H233*M233)+(I233*N233))*O233)*100</f>
        <v>0</v>
      </c>
      <c r="R233" s="17">
        <v>0.1</v>
      </c>
      <c r="S233" s="17"/>
      <c r="T233" s="16" t="e">
        <f>(Q233/S233)*1000</f>
        <v>#DIV/0!</v>
      </c>
    </row>
    <row r="234" spans="1:20" ht="33" customHeight="1" x14ac:dyDescent="0.25">
      <c r="A234" s="107">
        <v>235</v>
      </c>
      <c r="B234" s="14" t="s">
        <v>891</v>
      </c>
      <c r="C234" s="13"/>
      <c r="D234" s="13">
        <v>19</v>
      </c>
      <c r="E234" s="14" t="s">
        <v>892</v>
      </c>
      <c r="F234" s="14" t="s">
        <v>235</v>
      </c>
      <c r="G234" s="13">
        <v>2</v>
      </c>
      <c r="H234" s="13"/>
      <c r="I234" s="13"/>
      <c r="J234" s="18">
        <f>(G234*2)+H234+I234</f>
        <v>4</v>
      </c>
      <c r="K234" s="14"/>
      <c r="L234" s="13"/>
      <c r="M234" s="13"/>
      <c r="N234" s="13"/>
      <c r="O234" s="15">
        <v>1</v>
      </c>
      <c r="P234" s="15"/>
      <c r="Q234" s="84">
        <f>(((G234*L234*2)+(H234*M234)+(I234*N234))*O234)*100</f>
        <v>0</v>
      </c>
      <c r="R234" s="17">
        <v>0.1</v>
      </c>
      <c r="S234" s="17"/>
      <c r="T234" s="16" t="e">
        <f>(Q234/S234)*1000</f>
        <v>#DIV/0!</v>
      </c>
    </row>
    <row r="235" spans="1:20" ht="33" customHeight="1" x14ac:dyDescent="0.25">
      <c r="A235" s="107">
        <v>236</v>
      </c>
      <c r="B235" s="14" t="s">
        <v>893</v>
      </c>
      <c r="C235" s="13"/>
      <c r="D235" s="13" t="s">
        <v>255</v>
      </c>
      <c r="E235" s="14" t="s">
        <v>894</v>
      </c>
      <c r="F235" s="14" t="s">
        <v>235</v>
      </c>
      <c r="G235" s="13">
        <v>2</v>
      </c>
      <c r="H235" s="13"/>
      <c r="I235" s="13"/>
      <c r="J235" s="18">
        <f>(G235*2)+H235+I235</f>
        <v>4</v>
      </c>
      <c r="K235" s="14"/>
      <c r="L235" s="13"/>
      <c r="M235" s="13"/>
      <c r="N235" s="13"/>
      <c r="O235" s="15">
        <v>1.3</v>
      </c>
      <c r="P235" s="15"/>
      <c r="Q235" s="84">
        <f>(((G235*L235*2)+(H235*M235)+(I235*N235))*O235)*100</f>
        <v>0</v>
      </c>
      <c r="R235" s="17">
        <v>0.1</v>
      </c>
      <c r="S235" s="17"/>
      <c r="T235" s="16" t="e">
        <f>(Q235/S235)*1000</f>
        <v>#DIV/0!</v>
      </c>
    </row>
    <row r="236" spans="1:20" ht="33" customHeight="1" x14ac:dyDescent="0.25">
      <c r="A236" s="107">
        <v>237</v>
      </c>
      <c r="B236" s="14" t="s">
        <v>895</v>
      </c>
      <c r="C236" s="13" t="s">
        <v>165</v>
      </c>
      <c r="D236" s="13" t="s">
        <v>896</v>
      </c>
      <c r="E236" s="14" t="s">
        <v>897</v>
      </c>
      <c r="F236" s="14" t="s">
        <v>235</v>
      </c>
      <c r="G236" s="13">
        <v>8</v>
      </c>
      <c r="H236" s="13">
        <v>6</v>
      </c>
      <c r="I236" s="13">
        <v>1</v>
      </c>
      <c r="J236" s="18">
        <f>(G236*2)+H236+I236</f>
        <v>23</v>
      </c>
      <c r="K236" s="14"/>
      <c r="L236" s="13"/>
      <c r="M236" s="13"/>
      <c r="N236" s="13"/>
      <c r="O236" s="15">
        <v>1.3</v>
      </c>
      <c r="P236" s="15"/>
      <c r="Q236" s="84">
        <f>(((G236*L236*2)+(H236*M236)+(I236*N236))*O236)*100</f>
        <v>0</v>
      </c>
      <c r="R236" s="17">
        <v>0.1</v>
      </c>
      <c r="S236" s="17"/>
      <c r="T236" s="16" t="e">
        <f>(Q236/S236)*1000</f>
        <v>#DIV/0!</v>
      </c>
    </row>
    <row r="237" spans="1:20" ht="33" customHeight="1" x14ac:dyDescent="0.25">
      <c r="A237" s="107">
        <v>238</v>
      </c>
      <c r="B237" s="14" t="s">
        <v>902</v>
      </c>
      <c r="C237" s="13"/>
      <c r="D237" s="13">
        <v>19</v>
      </c>
      <c r="E237" s="14" t="s">
        <v>903</v>
      </c>
      <c r="F237" s="14" t="s">
        <v>235</v>
      </c>
      <c r="G237" s="13">
        <v>2</v>
      </c>
      <c r="H237" s="13"/>
      <c r="I237" s="13"/>
      <c r="J237" s="18">
        <f>(G237*2)+H237+I237</f>
        <v>4</v>
      </c>
      <c r="K237" s="14"/>
      <c r="L237" s="13"/>
      <c r="M237" s="13"/>
      <c r="N237" s="13"/>
      <c r="O237" s="15">
        <v>1</v>
      </c>
      <c r="P237" s="15"/>
      <c r="Q237" s="84">
        <f>(((G237*L237*2)+(H237*M237)+(I237*N237))*O237)*100</f>
        <v>0</v>
      </c>
      <c r="R237" s="17">
        <v>0.1</v>
      </c>
      <c r="S237" s="17"/>
      <c r="T237" s="16" t="e">
        <f>(Q237/S237)*1000</f>
        <v>#DIV/0!</v>
      </c>
    </row>
    <row r="238" spans="1:20" ht="33" customHeight="1" x14ac:dyDescent="0.25">
      <c r="A238" s="107">
        <v>239</v>
      </c>
      <c r="B238" s="14" t="s">
        <v>904</v>
      </c>
      <c r="C238" s="13"/>
      <c r="D238" s="13">
        <v>10</v>
      </c>
      <c r="E238" s="14" t="s">
        <v>905</v>
      </c>
      <c r="F238" s="14" t="s">
        <v>235</v>
      </c>
      <c r="G238" s="13">
        <v>2</v>
      </c>
      <c r="H238" s="13">
        <v>9</v>
      </c>
      <c r="I238" s="13">
        <v>1</v>
      </c>
      <c r="J238" s="18">
        <f>(G238*2)+H238+I238</f>
        <v>14</v>
      </c>
      <c r="K238" s="14"/>
      <c r="L238" s="13"/>
      <c r="M238" s="13"/>
      <c r="N238" s="13"/>
      <c r="O238" s="15">
        <v>1.3</v>
      </c>
      <c r="P238" s="15"/>
      <c r="Q238" s="84">
        <f>(((G238*L238*2)+(H238*M238)+(I238*N238))*O238)*100</f>
        <v>0</v>
      </c>
      <c r="R238" s="17">
        <v>0.1</v>
      </c>
      <c r="S238" s="17"/>
      <c r="T238" s="16" t="e">
        <f>(Q238/S238)*1000</f>
        <v>#DIV/0!</v>
      </c>
    </row>
    <row r="239" spans="1:20" ht="33" customHeight="1" x14ac:dyDescent="0.25">
      <c r="A239" s="107">
        <v>240</v>
      </c>
      <c r="B239" s="14" t="s">
        <v>906</v>
      </c>
      <c r="C239" s="13"/>
      <c r="D239" s="13">
        <v>5</v>
      </c>
      <c r="E239" s="215" t="s">
        <v>907</v>
      </c>
      <c r="F239" s="14" t="s">
        <v>235</v>
      </c>
      <c r="G239" s="13">
        <v>0</v>
      </c>
      <c r="H239" s="13"/>
      <c r="I239" s="13"/>
      <c r="J239" s="18">
        <f>(G239*2)+H239+I239</f>
        <v>0</v>
      </c>
      <c r="K239" s="14"/>
      <c r="L239" s="13"/>
      <c r="M239" s="13"/>
      <c r="N239" s="13"/>
      <c r="O239" s="13"/>
      <c r="P239" s="13"/>
      <c r="Q239" s="84">
        <f>(((G239*L239*2)+(H239*M239)+(I239*N239))*O239)*100</f>
        <v>0</v>
      </c>
      <c r="R239" s="17">
        <v>0.1</v>
      </c>
      <c r="S239" s="17"/>
      <c r="T239" s="16" t="e">
        <f>(Q239/S239)*1000</f>
        <v>#DIV/0!</v>
      </c>
    </row>
    <row r="240" spans="1:20" ht="33" customHeight="1" x14ac:dyDescent="0.25">
      <c r="A240" s="107">
        <v>241</v>
      </c>
      <c r="B240" s="14" t="s">
        <v>908</v>
      </c>
      <c r="C240" s="13"/>
      <c r="D240" s="13">
        <v>7</v>
      </c>
      <c r="E240" s="14" t="s">
        <v>158</v>
      </c>
      <c r="F240" s="14" t="s">
        <v>235</v>
      </c>
      <c r="G240" s="13">
        <v>0</v>
      </c>
      <c r="H240" s="13"/>
      <c r="I240" s="13"/>
      <c r="J240" s="18">
        <f>(G240*2)+H240+I240</f>
        <v>0</v>
      </c>
      <c r="K240" s="14"/>
      <c r="L240" s="13"/>
      <c r="M240" s="13"/>
      <c r="N240" s="13"/>
      <c r="O240" s="13"/>
      <c r="P240" s="13"/>
      <c r="Q240" s="84">
        <f>(((G240*L240*2)+(H240*M240)+(I240*N240))*O240)*100</f>
        <v>0</v>
      </c>
      <c r="R240" s="17">
        <v>0.1</v>
      </c>
      <c r="S240" s="17"/>
      <c r="T240" s="16" t="e">
        <f>(Q240/S240)*1000</f>
        <v>#DIV/0!</v>
      </c>
    </row>
    <row r="241" spans="1:20" ht="33" customHeight="1" x14ac:dyDescent="0.25">
      <c r="A241" s="107">
        <v>242</v>
      </c>
      <c r="B241" s="14" t="s">
        <v>909</v>
      </c>
      <c r="C241" s="13"/>
      <c r="D241" s="13">
        <v>7</v>
      </c>
      <c r="E241" s="14" t="s">
        <v>158</v>
      </c>
      <c r="F241" s="14" t="s">
        <v>235</v>
      </c>
      <c r="G241" s="13">
        <v>0</v>
      </c>
      <c r="H241" s="13"/>
      <c r="I241" s="13"/>
      <c r="J241" s="18">
        <f>(G241*2)+H241+I241</f>
        <v>0</v>
      </c>
      <c r="K241" s="14"/>
      <c r="L241" s="13"/>
      <c r="M241" s="13"/>
      <c r="N241" s="13"/>
      <c r="O241" s="13"/>
      <c r="P241" s="13"/>
      <c r="Q241" s="84">
        <f>(((G241*L241*2)+(H241*M241)+(I241*N241))*O241)*100</f>
        <v>0</v>
      </c>
      <c r="R241" s="17">
        <v>0.1</v>
      </c>
      <c r="S241" s="17"/>
      <c r="T241" s="16" t="e">
        <f>(Q241/S241)*1000</f>
        <v>#DIV/0!</v>
      </c>
    </row>
    <row r="242" spans="1:20" ht="33" customHeight="1" x14ac:dyDescent="0.25">
      <c r="A242" s="107">
        <v>243</v>
      </c>
      <c r="B242" s="14" t="s">
        <v>910</v>
      </c>
      <c r="C242" s="13"/>
      <c r="D242" s="13">
        <v>7</v>
      </c>
      <c r="E242" s="14" t="s">
        <v>158</v>
      </c>
      <c r="F242" s="14" t="s">
        <v>235</v>
      </c>
      <c r="G242" s="13">
        <v>2</v>
      </c>
      <c r="H242" s="13"/>
      <c r="I242" s="13"/>
      <c r="J242" s="18">
        <f>(G242*2)+H242+I242</f>
        <v>4</v>
      </c>
      <c r="K242" s="14"/>
      <c r="L242" s="13"/>
      <c r="M242" s="13"/>
      <c r="N242" s="13"/>
      <c r="O242" s="13"/>
      <c r="P242" s="13"/>
      <c r="Q242" s="84">
        <f>(((G242*L242*2)+(H242*M242)+(I242*N242))*O242)*100</f>
        <v>0</v>
      </c>
      <c r="R242" s="17">
        <v>0.1</v>
      </c>
      <c r="S242" s="17"/>
      <c r="T242" s="16" t="e">
        <f>(Q242/S242)*1000</f>
        <v>#DIV/0!</v>
      </c>
    </row>
    <row r="243" spans="1:20" ht="33" customHeight="1" x14ac:dyDescent="0.25">
      <c r="A243" s="107">
        <v>244</v>
      </c>
      <c r="B243" s="14" t="s">
        <v>911</v>
      </c>
      <c r="C243" s="13" t="s">
        <v>165</v>
      </c>
      <c r="D243" s="13">
        <v>15</v>
      </c>
      <c r="E243" s="14" t="s">
        <v>912</v>
      </c>
      <c r="F243" s="14" t="s">
        <v>235</v>
      </c>
      <c r="G243" s="13">
        <v>0</v>
      </c>
      <c r="H243" s="13"/>
      <c r="I243" s="13"/>
      <c r="J243" s="18">
        <f>(G243*2)+H243+I243</f>
        <v>0</v>
      </c>
      <c r="K243" s="14"/>
      <c r="L243" s="13"/>
      <c r="M243" s="13"/>
      <c r="N243" s="13"/>
      <c r="O243" s="13"/>
      <c r="P243" s="13"/>
      <c r="Q243" s="84">
        <f>(((G243*L243*2)+(H243*M243)+(I243*N243))*O243)*100</f>
        <v>0</v>
      </c>
      <c r="R243" s="17">
        <v>0.1</v>
      </c>
      <c r="S243" s="17"/>
      <c r="T243" s="16" t="e">
        <f>(Q243/S243)*1000</f>
        <v>#DIV/0!</v>
      </c>
    </row>
    <row r="244" spans="1:20" ht="33" customHeight="1" x14ac:dyDescent="0.25">
      <c r="A244" s="107">
        <v>245</v>
      </c>
      <c r="B244" s="14" t="s">
        <v>913</v>
      </c>
      <c r="C244" s="13" t="s">
        <v>165</v>
      </c>
      <c r="D244" s="13">
        <v>11</v>
      </c>
      <c r="E244" s="14" t="s">
        <v>914</v>
      </c>
      <c r="F244" s="14" t="s">
        <v>235</v>
      </c>
      <c r="G244" s="13">
        <v>0</v>
      </c>
      <c r="H244" s="13"/>
      <c r="I244" s="13"/>
      <c r="J244" s="18">
        <f>(G244*2)+H244+I244</f>
        <v>0</v>
      </c>
      <c r="K244" s="14"/>
      <c r="L244" s="13"/>
      <c r="M244" s="13"/>
      <c r="N244" s="13"/>
      <c r="O244" s="13"/>
      <c r="P244" s="13"/>
      <c r="Q244" s="84">
        <f>(((G244*L244*2)+(H244*M244)+(I244*N244))*O244)*100</f>
        <v>0</v>
      </c>
      <c r="R244" s="17">
        <v>0.1</v>
      </c>
      <c r="S244" s="17"/>
      <c r="T244" s="16" t="e">
        <f>(Q244/S244)*1000</f>
        <v>#DIV/0!</v>
      </c>
    </row>
    <row r="245" spans="1:20" ht="33" customHeight="1" x14ac:dyDescent="0.25">
      <c r="A245" s="107">
        <v>246</v>
      </c>
      <c r="B245" s="14" t="s">
        <v>915</v>
      </c>
      <c r="C245" s="13" t="s">
        <v>152</v>
      </c>
      <c r="D245" s="13">
        <v>12</v>
      </c>
      <c r="E245" s="14" t="s">
        <v>916</v>
      </c>
      <c r="F245" s="14" t="s">
        <v>235</v>
      </c>
      <c r="G245" s="13">
        <v>0</v>
      </c>
      <c r="H245" s="13"/>
      <c r="I245" s="13"/>
      <c r="J245" s="18">
        <f>(G245*2)+H245+I245</f>
        <v>0</v>
      </c>
      <c r="K245" s="14"/>
      <c r="L245" s="13"/>
      <c r="M245" s="13"/>
      <c r="N245" s="13"/>
      <c r="O245" s="13"/>
      <c r="P245" s="13"/>
      <c r="Q245" s="84">
        <f>(((G245*L245*2)+(H245*M245)+(I245*N245))*O245)*100</f>
        <v>0</v>
      </c>
      <c r="R245" s="17">
        <v>0.1</v>
      </c>
      <c r="S245" s="17"/>
      <c r="T245" s="16" t="e">
        <f>(Q245/S245)*1000</f>
        <v>#DIV/0!</v>
      </c>
    </row>
    <row r="246" spans="1:20" ht="33" customHeight="1" x14ac:dyDescent="0.25">
      <c r="A246" s="107">
        <v>247</v>
      </c>
      <c r="B246" s="14" t="s">
        <v>917</v>
      </c>
      <c r="C246" s="13" t="s">
        <v>152</v>
      </c>
      <c r="D246" s="13">
        <v>12</v>
      </c>
      <c r="E246" s="14" t="s">
        <v>664</v>
      </c>
      <c r="F246" s="14" t="s">
        <v>235</v>
      </c>
      <c r="G246" s="13">
        <v>0</v>
      </c>
      <c r="H246" s="13"/>
      <c r="I246" s="13"/>
      <c r="J246" s="18">
        <f>(G246*2)+H246+I246</f>
        <v>0</v>
      </c>
      <c r="K246" s="14"/>
      <c r="L246" s="13"/>
      <c r="M246" s="13"/>
      <c r="N246" s="13"/>
      <c r="O246" s="13"/>
      <c r="P246" s="13"/>
      <c r="Q246" s="84">
        <f>(((G246*L246*2)+(H246*M246)+(I246*N246))*O246)*100</f>
        <v>0</v>
      </c>
      <c r="R246" s="17">
        <v>0.1</v>
      </c>
      <c r="S246" s="17"/>
      <c r="T246" s="16" t="e">
        <f>(Q246/S246)*1000</f>
        <v>#DIV/0!</v>
      </c>
    </row>
    <row r="247" spans="1:20" ht="33" customHeight="1" x14ac:dyDescent="0.25">
      <c r="A247" s="107">
        <v>248</v>
      </c>
      <c r="B247" s="14" t="s">
        <v>918</v>
      </c>
      <c r="C247" s="13" t="s">
        <v>152</v>
      </c>
      <c r="D247" s="13">
        <v>12</v>
      </c>
      <c r="E247" s="14" t="s">
        <v>154</v>
      </c>
      <c r="F247" s="14" t="s">
        <v>235</v>
      </c>
      <c r="G247" s="13">
        <v>2</v>
      </c>
      <c r="H247" s="13"/>
      <c r="I247" s="13"/>
      <c r="J247" s="18">
        <f>(G247*2)+H247+I247</f>
        <v>4</v>
      </c>
      <c r="K247" s="14"/>
      <c r="L247" s="13"/>
      <c r="M247" s="13"/>
      <c r="N247" s="13"/>
      <c r="O247" s="15">
        <v>1.3</v>
      </c>
      <c r="P247" s="15"/>
      <c r="Q247" s="84">
        <f>(((G247*L247*2)+(H247*M247)+(I247*N247))*O247)*100</f>
        <v>0</v>
      </c>
      <c r="R247" s="17">
        <v>0.1</v>
      </c>
      <c r="S247" s="17"/>
      <c r="T247" s="16" t="e">
        <f>(Q247/S247)*1000</f>
        <v>#DIV/0!</v>
      </c>
    </row>
    <row r="248" spans="1:20" ht="33" customHeight="1" x14ac:dyDescent="0.25">
      <c r="A248" s="107">
        <v>249</v>
      </c>
      <c r="B248" s="14" t="s">
        <v>923</v>
      </c>
      <c r="C248" s="13" t="s">
        <v>165</v>
      </c>
      <c r="D248" s="13">
        <v>3</v>
      </c>
      <c r="E248" s="14" t="s">
        <v>924</v>
      </c>
      <c r="F248" s="14" t="s">
        <v>235</v>
      </c>
      <c r="G248" s="13">
        <v>10</v>
      </c>
      <c r="H248" s="13">
        <v>6</v>
      </c>
      <c r="I248" s="13">
        <v>1</v>
      </c>
      <c r="J248" s="18">
        <f>(G248*2)+H248+I248</f>
        <v>27</v>
      </c>
      <c r="K248" s="14"/>
      <c r="L248" s="13"/>
      <c r="M248" s="13"/>
      <c r="N248" s="13"/>
      <c r="O248" s="15">
        <v>1.1499999999999999</v>
      </c>
      <c r="P248" s="15"/>
      <c r="Q248" s="84">
        <f>(((G248*L248*2)+(H248*M248)+(I248*N248))*O248)*100</f>
        <v>0</v>
      </c>
      <c r="R248" s="17">
        <v>0.1</v>
      </c>
      <c r="S248" s="17"/>
      <c r="T248" s="16" t="e">
        <f>(Q248/S248)*1000</f>
        <v>#DIV/0!</v>
      </c>
    </row>
    <row r="249" spans="1:20" ht="33" customHeight="1" x14ac:dyDescent="0.25">
      <c r="A249" s="107">
        <v>250</v>
      </c>
      <c r="B249" s="14" t="s">
        <v>925</v>
      </c>
      <c r="C249" s="13" t="s">
        <v>165</v>
      </c>
      <c r="D249" s="13">
        <v>16</v>
      </c>
      <c r="E249" s="14"/>
      <c r="F249" s="14" t="s">
        <v>235</v>
      </c>
      <c r="G249" s="13">
        <v>0</v>
      </c>
      <c r="H249" s="13"/>
      <c r="I249" s="13"/>
      <c r="J249" s="18">
        <f>(G249*2)+H249+I249</f>
        <v>0</v>
      </c>
      <c r="K249" s="14"/>
      <c r="L249" s="13"/>
      <c r="M249" s="13"/>
      <c r="N249" s="13"/>
      <c r="O249" s="13"/>
      <c r="P249" s="13"/>
      <c r="Q249" s="84">
        <f>(((G249*L249*2)+(H249*M249)+(I249*N249))*O249)*100</f>
        <v>0</v>
      </c>
      <c r="R249" s="17">
        <v>0.1</v>
      </c>
      <c r="S249" s="17"/>
      <c r="T249" s="16" t="e">
        <f>(Q249/S249)*1000</f>
        <v>#DIV/0!</v>
      </c>
    </row>
    <row r="250" spans="1:20" ht="33" customHeight="1" x14ac:dyDescent="0.25">
      <c r="A250" s="107">
        <v>251</v>
      </c>
      <c r="B250" s="14" t="s">
        <v>926</v>
      </c>
      <c r="C250" s="13" t="s">
        <v>165</v>
      </c>
      <c r="D250" s="13" t="s">
        <v>927</v>
      </c>
      <c r="E250" s="14" t="s">
        <v>928</v>
      </c>
      <c r="F250" s="14" t="s">
        <v>235</v>
      </c>
      <c r="G250" s="13">
        <v>0</v>
      </c>
      <c r="H250" s="13"/>
      <c r="I250" s="13"/>
      <c r="J250" s="18">
        <f>(G250*2)+H250+I250</f>
        <v>0</v>
      </c>
      <c r="K250" s="14"/>
      <c r="L250" s="13"/>
      <c r="M250" s="13"/>
      <c r="N250" s="13"/>
      <c r="O250" s="13"/>
      <c r="P250" s="13"/>
      <c r="Q250" s="84">
        <f>(((G250*L250*2)+(H250*M250)+(I250*N250))*O250)*100</f>
        <v>0</v>
      </c>
      <c r="R250" s="17">
        <v>0.1</v>
      </c>
      <c r="S250" s="17"/>
      <c r="T250" s="16" t="e">
        <f>(Q250/S250)*1000</f>
        <v>#DIV/0!</v>
      </c>
    </row>
    <row r="251" spans="1:20" ht="33" customHeight="1" x14ac:dyDescent="0.25">
      <c r="A251" s="107">
        <v>252</v>
      </c>
      <c r="B251" s="14" t="s">
        <v>929</v>
      </c>
      <c r="C251" s="13" t="s">
        <v>165</v>
      </c>
      <c r="D251" s="13" t="s">
        <v>930</v>
      </c>
      <c r="E251" s="14" t="s">
        <v>931</v>
      </c>
      <c r="F251" s="14" t="s">
        <v>235</v>
      </c>
      <c r="G251" s="13">
        <v>0</v>
      </c>
      <c r="H251" s="13"/>
      <c r="I251" s="13"/>
      <c r="J251" s="18">
        <f>(G251*2)+H251+I251</f>
        <v>0</v>
      </c>
      <c r="K251" s="14"/>
      <c r="L251" s="13"/>
      <c r="M251" s="13"/>
      <c r="N251" s="13"/>
      <c r="O251" s="13"/>
      <c r="P251" s="13"/>
      <c r="Q251" s="84">
        <f>(((G251*L251*2)+(H251*M251)+(I251*N251))*O251)*100</f>
        <v>0</v>
      </c>
      <c r="R251" s="17">
        <v>0.1</v>
      </c>
      <c r="S251" s="17"/>
      <c r="T251" s="16" t="e">
        <f>(Q251/S251)*1000</f>
        <v>#DIV/0!</v>
      </c>
    </row>
    <row r="252" spans="1:20" ht="33" customHeight="1" x14ac:dyDescent="0.25">
      <c r="A252" s="107">
        <v>253</v>
      </c>
      <c r="B252" s="14" t="s">
        <v>932</v>
      </c>
      <c r="C252" s="13" t="s">
        <v>165</v>
      </c>
      <c r="D252" s="13" t="s">
        <v>933</v>
      </c>
      <c r="E252" s="14" t="s">
        <v>934</v>
      </c>
      <c r="F252" s="14" t="s">
        <v>235</v>
      </c>
      <c r="G252" s="13">
        <v>0</v>
      </c>
      <c r="H252" s="13"/>
      <c r="I252" s="13"/>
      <c r="J252" s="18">
        <f>(G252*2)+H252+I252</f>
        <v>0</v>
      </c>
      <c r="K252" s="14"/>
      <c r="L252" s="13"/>
      <c r="M252" s="13"/>
      <c r="N252" s="13"/>
      <c r="O252" s="13"/>
      <c r="P252" s="13"/>
      <c r="Q252" s="84">
        <f>(((G252*L252*2)+(H252*M252)+(I252*N252))*O252)*100</f>
        <v>0</v>
      </c>
      <c r="R252" s="17">
        <v>0.1</v>
      </c>
      <c r="S252" s="17"/>
      <c r="T252" s="16" t="e">
        <f>(Q252/S252)*1000</f>
        <v>#DIV/0!</v>
      </c>
    </row>
    <row r="253" spans="1:20" ht="33" customHeight="1" x14ac:dyDescent="0.25">
      <c r="A253" s="107">
        <v>254</v>
      </c>
      <c r="B253" s="86" t="s">
        <v>935</v>
      </c>
      <c r="C253" s="86"/>
      <c r="D253" s="86">
        <v>12</v>
      </c>
      <c r="E253" s="86" t="s">
        <v>936</v>
      </c>
      <c r="F253" s="14" t="s">
        <v>235</v>
      </c>
      <c r="G253" s="81">
        <v>0</v>
      </c>
      <c r="H253" s="81"/>
      <c r="I253" s="81"/>
      <c r="J253" s="18">
        <f>(G253*2)+H253+I253</f>
        <v>0</v>
      </c>
      <c r="K253" s="290" t="s">
        <v>937</v>
      </c>
      <c r="L253" s="83"/>
      <c r="M253" s="83"/>
      <c r="N253" s="83"/>
      <c r="O253" s="15"/>
      <c r="P253" s="15"/>
      <c r="Q253" s="84">
        <f>(((G253*L253*2)+(H253*M253)+(I253*N253))*O253)*100</f>
        <v>0</v>
      </c>
      <c r="R253" s="17">
        <v>0.1</v>
      </c>
      <c r="S253" s="17"/>
      <c r="T253" s="16" t="e">
        <f>(Q253/S253)*1000</f>
        <v>#DIV/0!</v>
      </c>
    </row>
    <row r="254" spans="1:20" ht="33" customHeight="1" x14ac:dyDescent="0.25">
      <c r="A254" s="107">
        <v>255</v>
      </c>
      <c r="B254" s="86" t="s">
        <v>938</v>
      </c>
      <c r="C254" s="86"/>
      <c r="D254" s="86">
        <v>17</v>
      </c>
      <c r="E254" s="86" t="s">
        <v>96</v>
      </c>
      <c r="F254" s="14" t="s">
        <v>235</v>
      </c>
      <c r="G254" s="81">
        <v>2</v>
      </c>
      <c r="H254" s="81">
        <v>1</v>
      </c>
      <c r="I254" s="81">
        <v>6</v>
      </c>
      <c r="J254" s="82">
        <f>(G254*2)+H254+I254</f>
        <v>11</v>
      </c>
      <c r="K254" s="86"/>
      <c r="L254" s="83"/>
      <c r="M254" s="83"/>
      <c r="N254" s="83"/>
      <c r="O254" s="15">
        <v>1</v>
      </c>
      <c r="P254" s="15"/>
      <c r="Q254" s="84">
        <f>(((G254*L254*2)+(H254*M254)+(I254*N254))*O254)*100</f>
        <v>0</v>
      </c>
      <c r="R254" s="17">
        <v>0.1</v>
      </c>
      <c r="S254" s="17"/>
      <c r="T254" s="16" t="e">
        <f>(Q254/S254)*1000</f>
        <v>#DIV/0!</v>
      </c>
    </row>
    <row r="255" spans="1:20" ht="33" customHeight="1" x14ac:dyDescent="0.25">
      <c r="A255" s="107">
        <v>256</v>
      </c>
      <c r="B255" s="14" t="s">
        <v>942</v>
      </c>
      <c r="C255" s="13"/>
      <c r="D255" s="13">
        <v>18</v>
      </c>
      <c r="E255" s="14" t="s">
        <v>943</v>
      </c>
      <c r="F255" s="14" t="s">
        <v>235</v>
      </c>
      <c r="G255" s="13">
        <v>0</v>
      </c>
      <c r="H255" s="13"/>
      <c r="I255" s="13"/>
      <c r="J255" s="18">
        <f>(G255*2)+H255+I255</f>
        <v>0</v>
      </c>
      <c r="K255" s="14"/>
      <c r="L255" s="13"/>
      <c r="M255" s="13"/>
      <c r="N255" s="13"/>
      <c r="O255" s="13"/>
      <c r="P255" s="13"/>
      <c r="Q255" s="84">
        <f>(((G255*L255*2)+(H255*M255)+(I255*N255))*O255)*100</f>
        <v>0</v>
      </c>
      <c r="R255" s="17">
        <v>0.1</v>
      </c>
      <c r="S255" s="17"/>
      <c r="T255" s="16" t="e">
        <f>(Q255/S255)*1000</f>
        <v>#DIV/0!</v>
      </c>
    </row>
    <row r="256" spans="1:20" ht="33" customHeight="1" x14ac:dyDescent="0.25">
      <c r="A256" s="107">
        <v>257</v>
      </c>
      <c r="B256" s="14" t="s">
        <v>944</v>
      </c>
      <c r="C256" s="13"/>
      <c r="D256" s="13">
        <v>15</v>
      </c>
      <c r="E256" s="14" t="s">
        <v>172</v>
      </c>
      <c r="F256" s="14" t="s">
        <v>235</v>
      </c>
      <c r="G256" s="13">
        <v>4</v>
      </c>
      <c r="H256" s="13">
        <v>3</v>
      </c>
      <c r="I256" s="13">
        <v>1</v>
      </c>
      <c r="J256" s="206">
        <f>(G256*2)+H256+I256</f>
        <v>12</v>
      </c>
      <c r="K256" s="14"/>
      <c r="L256" s="13"/>
      <c r="M256" s="13"/>
      <c r="N256" s="13"/>
      <c r="O256" s="15">
        <v>1.3</v>
      </c>
      <c r="P256" s="15"/>
      <c r="Q256" s="84">
        <f>(((G256*L256*2)+(H256*M256)+(I256*N256))*O256)*100</f>
        <v>0</v>
      </c>
      <c r="R256" s="17">
        <v>0.1</v>
      </c>
      <c r="S256" s="17"/>
      <c r="T256" s="16" t="e">
        <f>(Q256/S256)*1000</f>
        <v>#DIV/0!</v>
      </c>
    </row>
    <row r="257" spans="1:20" ht="33" customHeight="1" x14ac:dyDescent="0.25">
      <c r="A257" s="107">
        <v>258</v>
      </c>
      <c r="B257" s="14" t="s">
        <v>947</v>
      </c>
      <c r="C257" s="13"/>
      <c r="D257" s="13">
        <v>19</v>
      </c>
      <c r="E257" s="14" t="s">
        <v>172</v>
      </c>
      <c r="F257" s="14" t="s">
        <v>235</v>
      </c>
      <c r="G257" s="13">
        <v>4</v>
      </c>
      <c r="H257" s="13">
        <v>1</v>
      </c>
      <c r="I257" s="13">
        <v>1</v>
      </c>
      <c r="J257" s="206">
        <f>(G257*2)+H257+I257</f>
        <v>10</v>
      </c>
      <c r="K257" s="14"/>
      <c r="L257" s="13"/>
      <c r="M257" s="13"/>
      <c r="N257" s="13"/>
      <c r="O257" s="15">
        <v>1</v>
      </c>
      <c r="P257" s="15"/>
      <c r="Q257" s="84">
        <f>(((G257*L257*2)+(H257*M257)+(I257*N257))*O257)*100</f>
        <v>0</v>
      </c>
      <c r="R257" s="17">
        <v>0.1</v>
      </c>
      <c r="S257" s="17"/>
      <c r="T257" s="16" t="e">
        <f>(Q257/S257)*1000</f>
        <v>#DIV/0!</v>
      </c>
    </row>
    <row r="258" spans="1:20" ht="33" customHeight="1" x14ac:dyDescent="0.25">
      <c r="A258" s="107">
        <v>259</v>
      </c>
      <c r="B258" s="14" t="s">
        <v>948</v>
      </c>
      <c r="C258" s="13"/>
      <c r="D258" s="13" t="s">
        <v>949</v>
      </c>
      <c r="E258" s="14" t="s">
        <v>172</v>
      </c>
      <c r="F258" s="14" t="s">
        <v>235</v>
      </c>
      <c r="G258" s="13">
        <v>4</v>
      </c>
      <c r="H258" s="13">
        <v>1</v>
      </c>
      <c r="I258" s="13">
        <v>1</v>
      </c>
      <c r="J258" s="18">
        <f>(G258*2)+H258+I258</f>
        <v>10</v>
      </c>
      <c r="K258" s="14"/>
      <c r="L258" s="13"/>
      <c r="M258" s="13"/>
      <c r="N258" s="13"/>
      <c r="O258" s="15">
        <v>1</v>
      </c>
      <c r="P258" s="15"/>
      <c r="Q258" s="84">
        <f>(((G258*L258*2)+(H258*M258)+(I258*N258))*O258)*100</f>
        <v>0</v>
      </c>
      <c r="R258" s="17">
        <v>0.1</v>
      </c>
      <c r="S258" s="17"/>
      <c r="T258" s="16" t="e">
        <f>(Q258/S258)*1000</f>
        <v>#DIV/0!</v>
      </c>
    </row>
    <row r="259" spans="1:20" ht="33" customHeight="1" x14ac:dyDescent="0.25">
      <c r="A259" s="107">
        <v>260</v>
      </c>
      <c r="B259" s="14" t="s">
        <v>950</v>
      </c>
      <c r="C259" s="13"/>
      <c r="D259" s="13">
        <v>6</v>
      </c>
      <c r="E259" s="14" t="s">
        <v>172</v>
      </c>
      <c r="F259" s="14" t="s">
        <v>235</v>
      </c>
      <c r="G259" s="13">
        <v>4</v>
      </c>
      <c r="H259" s="13">
        <v>1</v>
      </c>
      <c r="I259" s="13">
        <v>3</v>
      </c>
      <c r="J259" s="206">
        <f>(G259*2)+H259+I259</f>
        <v>12</v>
      </c>
      <c r="K259" s="14"/>
      <c r="L259" s="13"/>
      <c r="M259" s="13"/>
      <c r="N259" s="13"/>
      <c r="O259" s="15">
        <v>1</v>
      </c>
      <c r="P259" s="15"/>
      <c r="Q259" s="84">
        <f>(((G259*L259*2)+(H259*M259)+(I259*N259))*O259)*100</f>
        <v>0</v>
      </c>
      <c r="R259" s="17">
        <v>0.1</v>
      </c>
      <c r="S259" s="17"/>
      <c r="T259" s="16" t="e">
        <f>(Q259/S259)*1000</f>
        <v>#DIV/0!</v>
      </c>
    </row>
    <row r="260" spans="1:20" ht="33" customHeight="1" x14ac:dyDescent="0.25">
      <c r="A260" s="107">
        <v>261</v>
      </c>
      <c r="B260" s="14" t="s">
        <v>951</v>
      </c>
      <c r="C260" s="13"/>
      <c r="D260" s="13">
        <v>10</v>
      </c>
      <c r="E260" s="14" t="s">
        <v>952</v>
      </c>
      <c r="F260" s="14" t="s">
        <v>235</v>
      </c>
      <c r="G260" s="13">
        <v>4</v>
      </c>
      <c r="H260" s="13">
        <v>6</v>
      </c>
      <c r="I260" s="13">
        <v>1</v>
      </c>
      <c r="J260" s="206">
        <f>(G260*2)+H260+I260</f>
        <v>15</v>
      </c>
      <c r="K260" s="14"/>
      <c r="L260" s="13"/>
      <c r="M260" s="13"/>
      <c r="N260" s="13"/>
      <c r="O260" s="15">
        <v>1</v>
      </c>
      <c r="P260" s="15"/>
      <c r="Q260" s="84">
        <f>(((G260*L260*2)+(H260*M260)+(I260*N260))*O260)*100</f>
        <v>0</v>
      </c>
      <c r="R260" s="17">
        <v>0.1</v>
      </c>
      <c r="S260" s="17"/>
      <c r="T260" s="16" t="e">
        <f>(Q260/S260)*1000</f>
        <v>#DIV/0!</v>
      </c>
    </row>
    <row r="261" spans="1:20" ht="33" customHeight="1" x14ac:dyDescent="0.25">
      <c r="A261" s="107">
        <v>262</v>
      </c>
      <c r="B261" s="14" t="s">
        <v>954</v>
      </c>
      <c r="C261" s="13" t="s">
        <v>165</v>
      </c>
      <c r="D261" s="13">
        <v>10</v>
      </c>
      <c r="E261" s="14" t="s">
        <v>172</v>
      </c>
      <c r="F261" s="14" t="s">
        <v>235</v>
      </c>
      <c r="G261" s="13">
        <v>8</v>
      </c>
      <c r="H261" s="13">
        <v>6</v>
      </c>
      <c r="I261" s="13">
        <v>1</v>
      </c>
      <c r="J261" s="18">
        <f>G261*2+H261+I261</f>
        <v>23</v>
      </c>
      <c r="K261" s="14" t="s">
        <v>955</v>
      </c>
      <c r="L261" s="13"/>
      <c r="M261" s="13"/>
      <c r="N261" s="13"/>
      <c r="O261" s="15">
        <v>1.3</v>
      </c>
      <c r="P261" s="15"/>
      <c r="Q261" s="84">
        <f>(((G261*L261*2)+(H261*M261)+(I261*N261))*O261)*100</f>
        <v>0</v>
      </c>
      <c r="R261" s="17">
        <v>0.1</v>
      </c>
      <c r="S261" s="17"/>
      <c r="T261" s="16" t="e">
        <f>(Q261/S261)*1000</f>
        <v>#DIV/0!</v>
      </c>
    </row>
    <row r="262" spans="1:20" ht="33" customHeight="1" x14ac:dyDescent="0.25">
      <c r="A262" s="107">
        <v>263</v>
      </c>
      <c r="B262" s="14" t="s">
        <v>956</v>
      </c>
      <c r="C262" s="13" t="s">
        <v>152</v>
      </c>
      <c r="D262" s="13">
        <v>10</v>
      </c>
      <c r="E262" s="14" t="s">
        <v>957</v>
      </c>
      <c r="F262" s="14" t="s">
        <v>235</v>
      </c>
      <c r="G262" s="13">
        <v>0</v>
      </c>
      <c r="H262" s="13"/>
      <c r="I262" s="13"/>
      <c r="J262" s="18">
        <f>(G262*2)+H262+I262</f>
        <v>0</v>
      </c>
      <c r="K262" s="14" t="s">
        <v>185</v>
      </c>
      <c r="L262" s="13"/>
      <c r="M262" s="13"/>
      <c r="N262" s="13"/>
      <c r="O262" s="13"/>
      <c r="P262" s="13"/>
      <c r="Q262" s="84">
        <f>(((G262*L262*2)+(H262*M262)+(I262*N262))*O262)*100</f>
        <v>0</v>
      </c>
      <c r="R262" s="17">
        <v>0.1</v>
      </c>
      <c r="S262" s="17"/>
      <c r="T262" s="16" t="e">
        <f>(Q262/S262)*1000</f>
        <v>#DIV/0!</v>
      </c>
    </row>
    <row r="263" spans="1:20" ht="33" customHeight="1" x14ac:dyDescent="0.25">
      <c r="A263" s="107">
        <v>264</v>
      </c>
      <c r="B263" s="14" t="s">
        <v>966</v>
      </c>
      <c r="C263" s="13" t="s">
        <v>152</v>
      </c>
      <c r="D263" s="13">
        <v>11</v>
      </c>
      <c r="E263" s="14" t="s">
        <v>967</v>
      </c>
      <c r="F263" s="14" t="s">
        <v>235</v>
      </c>
      <c r="G263" s="13">
        <v>2</v>
      </c>
      <c r="H263" s="13">
        <v>1</v>
      </c>
      <c r="I263" s="13">
        <v>1</v>
      </c>
      <c r="J263" s="18">
        <f>(G263*2)+H263+I263</f>
        <v>6</v>
      </c>
      <c r="K263" s="14" t="s">
        <v>968</v>
      </c>
      <c r="L263" s="13"/>
      <c r="M263" s="13"/>
      <c r="N263" s="13"/>
      <c r="O263" s="15">
        <v>1.3</v>
      </c>
      <c r="P263" s="15"/>
      <c r="Q263" s="84">
        <f>(((G263*L263*2)+(H263*M263)+(I263*N263))*O263)*100</f>
        <v>0</v>
      </c>
      <c r="R263" s="17">
        <v>0.1</v>
      </c>
      <c r="S263" s="17"/>
      <c r="T263" s="16" t="e">
        <f>(Q263/S263)*1000</f>
        <v>#DIV/0!</v>
      </c>
    </row>
    <row r="264" spans="1:20" ht="33" customHeight="1" x14ac:dyDescent="0.25">
      <c r="A264" s="107">
        <v>265</v>
      </c>
      <c r="B264" s="14" t="s">
        <v>969</v>
      </c>
      <c r="C264" s="13" t="s">
        <v>165</v>
      </c>
      <c r="D264" s="13">
        <v>15</v>
      </c>
      <c r="E264" s="14" t="s">
        <v>154</v>
      </c>
      <c r="F264" s="14" t="s">
        <v>235</v>
      </c>
      <c r="G264" s="13">
        <v>0</v>
      </c>
      <c r="H264" s="13"/>
      <c r="I264" s="13"/>
      <c r="J264" s="18">
        <f>(G264*2)+H264+I264</f>
        <v>0</v>
      </c>
      <c r="K264" s="14"/>
      <c r="L264" s="13"/>
      <c r="M264" s="13"/>
      <c r="N264" s="13"/>
      <c r="O264" s="13"/>
      <c r="P264" s="13"/>
      <c r="Q264" s="84">
        <f>(((G264*L264*2)+(H264*M264)+(I264*N264))*O264)*100</f>
        <v>0</v>
      </c>
      <c r="R264" s="17">
        <v>0.1</v>
      </c>
      <c r="S264" s="17"/>
      <c r="T264" s="16" t="e">
        <f>(Q264/S264)*1000</f>
        <v>#DIV/0!</v>
      </c>
    </row>
    <row r="265" spans="1:20" ht="33" customHeight="1" x14ac:dyDescent="0.25">
      <c r="A265" s="107">
        <v>266</v>
      </c>
      <c r="B265" s="14" t="s">
        <v>974</v>
      </c>
      <c r="C265" s="13" t="s">
        <v>152</v>
      </c>
      <c r="D265" s="13">
        <v>15</v>
      </c>
      <c r="E265" s="14" t="s">
        <v>975</v>
      </c>
      <c r="F265" s="14" t="s">
        <v>235</v>
      </c>
      <c r="G265" s="13">
        <v>2</v>
      </c>
      <c r="H265" s="13"/>
      <c r="I265" s="13"/>
      <c r="J265" s="18">
        <f>(G265*2)+H265+I265</f>
        <v>4</v>
      </c>
      <c r="K265" s="14"/>
      <c r="L265" s="13"/>
      <c r="M265" s="13"/>
      <c r="N265" s="13"/>
      <c r="O265" s="15">
        <v>1</v>
      </c>
      <c r="P265" s="15"/>
      <c r="Q265" s="84">
        <f>(((G265*L265*2)+(H265*M265)+(I265*N265))*O265)*100</f>
        <v>0</v>
      </c>
      <c r="R265" s="17">
        <v>0.1</v>
      </c>
      <c r="S265" s="17"/>
      <c r="T265" s="16" t="e">
        <f>(Q265/S265)*1000</f>
        <v>#DIV/0!</v>
      </c>
    </row>
    <row r="266" spans="1:20" ht="33" customHeight="1" x14ac:dyDescent="0.25">
      <c r="A266" s="107">
        <v>267</v>
      </c>
      <c r="B266" s="14" t="s">
        <v>976</v>
      </c>
      <c r="C266" s="13" t="s">
        <v>165</v>
      </c>
      <c r="D266" s="13">
        <v>3</v>
      </c>
      <c r="E266" s="14" t="s">
        <v>977</v>
      </c>
      <c r="F266" s="14" t="s">
        <v>235</v>
      </c>
      <c r="G266" s="13">
        <v>0</v>
      </c>
      <c r="H266" s="13">
        <v>3</v>
      </c>
      <c r="I266" s="13">
        <v>1</v>
      </c>
      <c r="J266" s="18">
        <f>(G266*2)+H266+I266</f>
        <v>4</v>
      </c>
      <c r="K266" s="14"/>
      <c r="L266" s="13"/>
      <c r="M266" s="13"/>
      <c r="N266" s="13"/>
      <c r="O266" s="15">
        <v>1</v>
      </c>
      <c r="P266" s="15"/>
      <c r="Q266" s="84">
        <f>(((G266*L266*2)+(H266*M266)+(I266*N266))*O266)*100</f>
        <v>0</v>
      </c>
      <c r="R266" s="17">
        <v>0.1</v>
      </c>
      <c r="S266" s="17"/>
      <c r="T266" s="16" t="e">
        <f>(Q266/S266)*1000</f>
        <v>#DIV/0!</v>
      </c>
    </row>
    <row r="267" spans="1:20" ht="33" customHeight="1" x14ac:dyDescent="0.25">
      <c r="A267" s="107">
        <v>268</v>
      </c>
      <c r="B267" s="14" t="s">
        <v>978</v>
      </c>
      <c r="C267" s="13" t="s">
        <v>165</v>
      </c>
      <c r="D267" s="13">
        <v>20</v>
      </c>
      <c r="E267" s="14" t="s">
        <v>545</v>
      </c>
      <c r="F267" s="14" t="s">
        <v>235</v>
      </c>
      <c r="G267" s="13">
        <v>2</v>
      </c>
      <c r="H267" s="13"/>
      <c r="I267" s="13"/>
      <c r="J267" s="18">
        <f>(G267*2)+H267+I267</f>
        <v>4</v>
      </c>
      <c r="K267" s="14"/>
      <c r="L267" s="13"/>
      <c r="M267" s="13"/>
      <c r="N267" s="13"/>
      <c r="O267" s="15">
        <v>1.3</v>
      </c>
      <c r="P267" s="15"/>
      <c r="Q267" s="84">
        <f>(((G267*L267*2)+(H267*M267)+(I267*N267))*O267)*100</f>
        <v>0</v>
      </c>
      <c r="R267" s="17">
        <v>0.1</v>
      </c>
      <c r="S267" s="17"/>
      <c r="T267" s="16" t="e">
        <f>(Q267/S267)*1000</f>
        <v>#DIV/0!</v>
      </c>
    </row>
    <row r="268" spans="1:20" ht="33" customHeight="1" x14ac:dyDescent="0.25">
      <c r="A268" s="107">
        <v>269</v>
      </c>
      <c r="B268" s="14" t="s">
        <v>979</v>
      </c>
      <c r="C268" s="13" t="s">
        <v>165</v>
      </c>
      <c r="D268" s="13">
        <v>17</v>
      </c>
      <c r="E268" s="14" t="s">
        <v>980</v>
      </c>
      <c r="F268" s="14" t="s">
        <v>235</v>
      </c>
      <c r="G268" s="13">
        <v>0</v>
      </c>
      <c r="H268" s="13"/>
      <c r="I268" s="13"/>
      <c r="J268" s="18">
        <f>(G268*2)+H268+I268</f>
        <v>0</v>
      </c>
      <c r="K268" s="14"/>
      <c r="L268" s="13"/>
      <c r="M268" s="13"/>
      <c r="N268" s="13"/>
      <c r="O268" s="13"/>
      <c r="P268" s="13"/>
      <c r="Q268" s="84">
        <f>(((G268*L268*2)+(H268*M268)+(I268*N268))*O268)*100</f>
        <v>0</v>
      </c>
      <c r="R268" s="17">
        <v>0.1</v>
      </c>
      <c r="S268" s="17"/>
      <c r="T268" s="16" t="e">
        <f>(Q268/S268)*1000</f>
        <v>#DIV/0!</v>
      </c>
    </row>
    <row r="269" spans="1:20" ht="33" customHeight="1" x14ac:dyDescent="0.25">
      <c r="A269" s="107">
        <v>270</v>
      </c>
      <c r="B269" s="14" t="s">
        <v>981</v>
      </c>
      <c r="C269" s="13" t="s">
        <v>152</v>
      </c>
      <c r="D269" s="13">
        <v>5</v>
      </c>
      <c r="E269" s="14" t="s">
        <v>982</v>
      </c>
      <c r="F269" s="14" t="s">
        <v>235</v>
      </c>
      <c r="G269" s="13">
        <v>0</v>
      </c>
      <c r="H269" s="13"/>
      <c r="I269" s="13"/>
      <c r="J269" s="18">
        <f>(G269*2)+H269+I269</f>
        <v>0</v>
      </c>
      <c r="K269" s="14" t="s">
        <v>797</v>
      </c>
      <c r="L269" s="13"/>
      <c r="M269" s="13"/>
      <c r="N269" s="13"/>
      <c r="O269" s="13"/>
      <c r="P269" s="13"/>
      <c r="Q269" s="84">
        <f>(((G269*L269*2)+(H269*M269)+(I269*N269))*O269)*100</f>
        <v>0</v>
      </c>
      <c r="R269" s="17">
        <v>0.1</v>
      </c>
      <c r="S269" s="17"/>
      <c r="T269" s="16" t="e">
        <f>(Q269/S269)*1000</f>
        <v>#DIV/0!</v>
      </c>
    </row>
    <row r="270" spans="1:20" ht="33" customHeight="1" x14ac:dyDescent="0.25">
      <c r="A270" s="107">
        <v>271</v>
      </c>
      <c r="B270" s="14" t="s">
        <v>983</v>
      </c>
      <c r="C270" s="13"/>
      <c r="D270" s="13">
        <v>7</v>
      </c>
      <c r="E270" s="14" t="s">
        <v>154</v>
      </c>
      <c r="F270" s="14" t="s">
        <v>235</v>
      </c>
      <c r="G270" s="13">
        <v>0</v>
      </c>
      <c r="H270" s="13"/>
      <c r="I270" s="13"/>
      <c r="J270" s="18">
        <f>(G270*2)+H270+I270</f>
        <v>0</v>
      </c>
      <c r="K270" s="14"/>
      <c r="L270" s="13"/>
      <c r="M270" s="13"/>
      <c r="N270" s="13"/>
      <c r="O270" s="13"/>
      <c r="P270" s="13"/>
      <c r="Q270" s="84">
        <f>(((G270*L270*2)+(H270*M270)+(I270*N270))*O270)*100</f>
        <v>0</v>
      </c>
      <c r="R270" s="17">
        <v>0.1</v>
      </c>
      <c r="S270" s="17"/>
      <c r="T270" s="16" t="e">
        <f>(Q270/S270)*1000</f>
        <v>#DIV/0!</v>
      </c>
    </row>
    <row r="271" spans="1:20" ht="33" customHeight="1" x14ac:dyDescent="0.25">
      <c r="A271" s="107">
        <v>272</v>
      </c>
      <c r="B271" s="14" t="s">
        <v>984</v>
      </c>
      <c r="C271" s="13" t="s">
        <v>165</v>
      </c>
      <c r="D271" s="13">
        <v>17</v>
      </c>
      <c r="E271" s="14" t="s">
        <v>985</v>
      </c>
      <c r="F271" s="14" t="s">
        <v>235</v>
      </c>
      <c r="G271" s="13">
        <v>0</v>
      </c>
      <c r="H271" s="13"/>
      <c r="I271" s="13"/>
      <c r="J271" s="18">
        <f>(G271*2)+H271+I271</f>
        <v>0</v>
      </c>
      <c r="K271" s="14"/>
      <c r="L271" s="13"/>
      <c r="M271" s="13"/>
      <c r="N271" s="13"/>
      <c r="O271" s="13"/>
      <c r="P271" s="13"/>
      <c r="Q271" s="84">
        <f>(((G271*L271*2)+(H271*M271)+(I271*N271))*O271)*100</f>
        <v>0</v>
      </c>
      <c r="R271" s="17">
        <v>0.1</v>
      </c>
      <c r="S271" s="17"/>
      <c r="T271" s="16" t="e">
        <f>(Q271/S271)*1000</f>
        <v>#DIV/0!</v>
      </c>
    </row>
    <row r="272" spans="1:20" ht="33" customHeight="1" x14ac:dyDescent="0.25">
      <c r="A272" s="107">
        <v>273</v>
      </c>
      <c r="B272" s="14" t="s">
        <v>986</v>
      </c>
      <c r="C272" s="13" t="s">
        <v>165</v>
      </c>
      <c r="D272" s="13">
        <v>18</v>
      </c>
      <c r="E272" s="14" t="s">
        <v>987</v>
      </c>
      <c r="F272" s="14" t="s">
        <v>235</v>
      </c>
      <c r="G272" s="13">
        <v>0</v>
      </c>
      <c r="H272" s="13"/>
      <c r="I272" s="13"/>
      <c r="J272" s="18">
        <f>(G272*2)+H272+I272</f>
        <v>0</v>
      </c>
      <c r="K272" s="14" t="s">
        <v>988</v>
      </c>
      <c r="L272" s="13"/>
      <c r="M272" s="13"/>
      <c r="N272" s="13"/>
      <c r="O272" s="13"/>
      <c r="P272" s="13"/>
      <c r="Q272" s="84">
        <f>(((G272*L272*2)+(H272*M272)+(I272*N272))*O272)*100</f>
        <v>0</v>
      </c>
      <c r="R272" s="17">
        <v>0.1</v>
      </c>
      <c r="S272" s="17"/>
      <c r="T272" s="16" t="e">
        <f>(Q272/S272)*1000</f>
        <v>#DIV/0!</v>
      </c>
    </row>
    <row r="273" spans="1:20" ht="33" customHeight="1" x14ac:dyDescent="0.25">
      <c r="A273" s="107">
        <v>274</v>
      </c>
      <c r="B273" s="14" t="s">
        <v>989</v>
      </c>
      <c r="C273" s="13" t="s">
        <v>165</v>
      </c>
      <c r="D273" s="13">
        <v>11</v>
      </c>
      <c r="E273" s="128" t="s">
        <v>990</v>
      </c>
      <c r="F273" s="14" t="s">
        <v>235</v>
      </c>
      <c r="G273" s="13">
        <v>0</v>
      </c>
      <c r="H273" s="13"/>
      <c r="I273" s="13"/>
      <c r="J273" s="18">
        <f>(G273*2)+H273+I273</f>
        <v>0</v>
      </c>
      <c r="K273" s="14"/>
      <c r="L273" s="13"/>
      <c r="M273" s="13"/>
      <c r="N273" s="13"/>
      <c r="O273" s="13"/>
      <c r="P273" s="13"/>
      <c r="Q273" s="84">
        <f>(((G273*L273*2)+(H273*M273)+(I273*N273))*O273)*100</f>
        <v>0</v>
      </c>
      <c r="R273" s="17">
        <v>0.1</v>
      </c>
      <c r="S273" s="17"/>
      <c r="T273" s="16" t="e">
        <f>(Q273/S273)*1000</f>
        <v>#DIV/0!</v>
      </c>
    </row>
    <row r="274" spans="1:20" ht="33" customHeight="1" x14ac:dyDescent="0.25">
      <c r="A274" s="107">
        <v>275</v>
      </c>
      <c r="B274" s="14" t="s">
        <v>991</v>
      </c>
      <c r="C274" s="13"/>
      <c r="D274" s="13">
        <v>5</v>
      </c>
      <c r="E274" s="14" t="s">
        <v>992</v>
      </c>
      <c r="F274" s="14" t="s">
        <v>235</v>
      </c>
      <c r="G274" s="13">
        <v>0</v>
      </c>
      <c r="H274" s="13"/>
      <c r="I274" s="13"/>
      <c r="J274" s="18">
        <f>(G274*2)+H274+I274</f>
        <v>0</v>
      </c>
      <c r="K274" s="14"/>
      <c r="L274" s="13"/>
      <c r="M274" s="13"/>
      <c r="N274" s="13"/>
      <c r="O274" s="13"/>
      <c r="P274" s="13"/>
      <c r="Q274" s="84">
        <f>(((G274*L274*2)+(H274*M274)+(I274*N274))*O274)*100</f>
        <v>0</v>
      </c>
      <c r="R274" s="17">
        <v>0.1</v>
      </c>
      <c r="S274" s="17"/>
      <c r="T274" s="16" t="e">
        <f>(Q274/S274)*1000</f>
        <v>#DIV/0!</v>
      </c>
    </row>
    <row r="275" spans="1:20" ht="33" customHeight="1" x14ac:dyDescent="0.25">
      <c r="A275" s="107">
        <v>276</v>
      </c>
      <c r="B275" s="14" t="s">
        <v>993</v>
      </c>
      <c r="C275" s="13"/>
      <c r="D275" s="13">
        <v>11</v>
      </c>
      <c r="E275" s="14" t="s">
        <v>992</v>
      </c>
      <c r="F275" s="14" t="s">
        <v>235</v>
      </c>
      <c r="G275" s="13">
        <v>0</v>
      </c>
      <c r="H275" s="13"/>
      <c r="I275" s="13"/>
      <c r="J275" s="18">
        <f>(G275*2)+H275+I275</f>
        <v>0</v>
      </c>
      <c r="K275" s="14"/>
      <c r="L275" s="13"/>
      <c r="M275" s="13"/>
      <c r="N275" s="13"/>
      <c r="O275" s="13"/>
      <c r="P275" s="13"/>
      <c r="Q275" s="84">
        <f>(((G275*L275*2)+(H275*M275)+(I275*N275))*O275)*100</f>
        <v>0</v>
      </c>
      <c r="R275" s="17">
        <v>0.1</v>
      </c>
      <c r="S275" s="17"/>
      <c r="T275" s="16" t="e">
        <f>(Q275/S275)*1000</f>
        <v>#DIV/0!</v>
      </c>
    </row>
    <row r="276" spans="1:20" ht="33" customHeight="1" x14ac:dyDescent="0.25">
      <c r="A276" s="107">
        <v>277</v>
      </c>
      <c r="B276" s="14" t="s">
        <v>994</v>
      </c>
      <c r="C276" s="13" t="s">
        <v>165</v>
      </c>
      <c r="D276" s="13">
        <v>16</v>
      </c>
      <c r="E276" s="14" t="s">
        <v>154</v>
      </c>
      <c r="F276" s="14" t="s">
        <v>235</v>
      </c>
      <c r="G276" s="13">
        <v>0</v>
      </c>
      <c r="H276" s="13"/>
      <c r="I276" s="13"/>
      <c r="J276" s="18">
        <f>(G276*2)+H276+I276</f>
        <v>0</v>
      </c>
      <c r="K276" s="14"/>
      <c r="L276" s="13"/>
      <c r="M276" s="13"/>
      <c r="N276" s="13"/>
      <c r="O276" s="13"/>
      <c r="P276" s="13"/>
      <c r="Q276" s="84">
        <f>(((G276*L276*2)+(H276*M276)+(I276*N276))*O276)*100</f>
        <v>0</v>
      </c>
      <c r="R276" s="17">
        <v>0.1</v>
      </c>
      <c r="S276" s="17"/>
      <c r="T276" s="16" t="e">
        <f>(Q276/S276)*1000</f>
        <v>#DIV/0!</v>
      </c>
    </row>
    <row r="277" spans="1:20" ht="33" customHeight="1" x14ac:dyDescent="0.25">
      <c r="A277" s="107">
        <v>278</v>
      </c>
      <c r="B277" s="14" t="s">
        <v>995</v>
      </c>
      <c r="C277" s="13" t="s">
        <v>152</v>
      </c>
      <c r="D277" s="13">
        <v>15</v>
      </c>
      <c r="E277" s="14" t="s">
        <v>553</v>
      </c>
      <c r="F277" s="14" t="s">
        <v>235</v>
      </c>
      <c r="G277" s="13">
        <v>0</v>
      </c>
      <c r="H277" s="13"/>
      <c r="I277" s="13"/>
      <c r="J277" s="18">
        <f>(G277*2)+H277+I277</f>
        <v>0</v>
      </c>
      <c r="K277" s="14"/>
      <c r="L277" s="13"/>
      <c r="M277" s="13"/>
      <c r="N277" s="13"/>
      <c r="O277" s="13"/>
      <c r="P277" s="13"/>
      <c r="Q277" s="84">
        <f>(((G277*L277*2)+(H277*M277)+(I277*N277))*O277)*100</f>
        <v>0</v>
      </c>
      <c r="R277" s="17">
        <v>0.1</v>
      </c>
      <c r="S277" s="17"/>
      <c r="T277" s="16" t="e">
        <f>(Q277/S277)*1000</f>
        <v>#DIV/0!</v>
      </c>
    </row>
    <row r="278" spans="1:20" ht="33" customHeight="1" x14ac:dyDescent="0.25">
      <c r="A278" s="107">
        <v>279</v>
      </c>
      <c r="B278" s="14" t="s">
        <v>996</v>
      </c>
      <c r="C278" s="13"/>
      <c r="D278" s="13">
        <v>17</v>
      </c>
      <c r="E278" s="14" t="s">
        <v>664</v>
      </c>
      <c r="F278" s="14" t="s">
        <v>235</v>
      </c>
      <c r="G278" s="13">
        <v>0</v>
      </c>
      <c r="H278" s="13"/>
      <c r="I278" s="13"/>
      <c r="J278" s="18">
        <f>(G278*2)+H278+I278</f>
        <v>0</v>
      </c>
      <c r="K278" s="14"/>
      <c r="L278" s="13"/>
      <c r="M278" s="13"/>
      <c r="N278" s="13"/>
      <c r="O278" s="13"/>
      <c r="P278" s="13"/>
      <c r="Q278" s="84">
        <f>(((G278*L278*2)+(H278*M278)+(I278*N278))*O278)*100</f>
        <v>0</v>
      </c>
      <c r="R278" s="17">
        <v>0.1</v>
      </c>
      <c r="S278" s="17"/>
      <c r="T278" s="16" t="e">
        <f>(Q278/S278)*1000</f>
        <v>#DIV/0!</v>
      </c>
    </row>
    <row r="279" spans="1:20" ht="33" customHeight="1" x14ac:dyDescent="0.25">
      <c r="A279" s="107">
        <v>280</v>
      </c>
      <c r="B279" s="14" t="s">
        <v>997</v>
      </c>
      <c r="C279" s="13"/>
      <c r="D279" s="13">
        <v>19</v>
      </c>
      <c r="E279" s="14" t="s">
        <v>998</v>
      </c>
      <c r="F279" s="14" t="s">
        <v>235</v>
      </c>
      <c r="G279" s="13">
        <v>0</v>
      </c>
      <c r="H279" s="13"/>
      <c r="I279" s="13"/>
      <c r="J279" s="18">
        <f>(G279*2)+H279+I279</f>
        <v>0</v>
      </c>
      <c r="K279" s="14"/>
      <c r="L279" s="13"/>
      <c r="M279" s="13"/>
      <c r="N279" s="13"/>
      <c r="O279" s="13"/>
      <c r="P279" s="13"/>
      <c r="Q279" s="84">
        <f>(((G279*L279*2)+(H279*M279)+(I279*N279))*O279)*100</f>
        <v>0</v>
      </c>
      <c r="R279" s="17">
        <v>0.1</v>
      </c>
      <c r="S279" s="17"/>
      <c r="T279" s="16" t="e">
        <f>(Q279/S279)*1000</f>
        <v>#DIV/0!</v>
      </c>
    </row>
    <row r="280" spans="1:20" ht="33" customHeight="1" x14ac:dyDescent="0.25">
      <c r="A280" s="107">
        <v>281</v>
      </c>
      <c r="B280" s="14" t="s">
        <v>999</v>
      </c>
      <c r="C280" s="13" t="s">
        <v>152</v>
      </c>
      <c r="D280" s="13">
        <v>14</v>
      </c>
      <c r="E280" s="14" t="s">
        <v>1000</v>
      </c>
      <c r="F280" s="14" t="s">
        <v>235</v>
      </c>
      <c r="G280" s="13">
        <v>2</v>
      </c>
      <c r="H280" s="13"/>
      <c r="I280" s="13"/>
      <c r="J280" s="18">
        <f>(G280*2)+H280+I280</f>
        <v>4</v>
      </c>
      <c r="K280" s="14" t="s">
        <v>1001</v>
      </c>
      <c r="L280" s="13"/>
      <c r="M280" s="13"/>
      <c r="N280" s="13"/>
      <c r="O280" s="15">
        <v>1.3</v>
      </c>
      <c r="P280" s="15"/>
      <c r="Q280" s="84">
        <f>(((G280*L280*2)+(H280*M280)+(I280*N280))*O280)*100</f>
        <v>0</v>
      </c>
      <c r="R280" s="17">
        <v>0.1</v>
      </c>
      <c r="S280" s="17"/>
      <c r="T280" s="16" t="e">
        <f>(Q280/S280)*1000</f>
        <v>#DIV/0!</v>
      </c>
    </row>
    <row r="281" spans="1:20" ht="33" customHeight="1" x14ac:dyDescent="0.25">
      <c r="A281" s="107">
        <v>282</v>
      </c>
      <c r="B281" s="14" t="s">
        <v>1002</v>
      </c>
      <c r="C281" s="13"/>
      <c r="D281" s="13">
        <v>9</v>
      </c>
      <c r="E281" s="14" t="s">
        <v>1003</v>
      </c>
      <c r="F281" s="14" t="s">
        <v>235</v>
      </c>
      <c r="G281" s="13">
        <v>4</v>
      </c>
      <c r="H281" s="13">
        <v>1</v>
      </c>
      <c r="I281" s="13">
        <v>1</v>
      </c>
      <c r="J281" s="18">
        <f>(G281*2)+H281+I281</f>
        <v>10</v>
      </c>
      <c r="K281" s="14"/>
      <c r="L281" s="13"/>
      <c r="M281" s="13"/>
      <c r="N281" s="13"/>
      <c r="O281" s="83">
        <v>1.1499999999999999</v>
      </c>
      <c r="P281" s="83"/>
      <c r="Q281" s="84">
        <f>(((G281*L281*2)+(H281*M281)+(I281*N281))*O281)*100</f>
        <v>0</v>
      </c>
      <c r="R281" s="17">
        <v>0.1</v>
      </c>
      <c r="S281" s="17"/>
      <c r="T281" s="16" t="e">
        <f>(Q281/S281)*1000</f>
        <v>#DIV/0!</v>
      </c>
    </row>
    <row r="282" spans="1:20" ht="33" customHeight="1" x14ac:dyDescent="0.25">
      <c r="A282" s="107">
        <v>283</v>
      </c>
      <c r="B282" s="14" t="s">
        <v>1008</v>
      </c>
      <c r="C282" s="13"/>
      <c r="D282" s="13">
        <v>9</v>
      </c>
      <c r="E282" s="14" t="s">
        <v>1009</v>
      </c>
      <c r="F282" s="14" t="s">
        <v>235</v>
      </c>
      <c r="G282" s="13">
        <v>0</v>
      </c>
      <c r="H282" s="13"/>
      <c r="I282" s="13"/>
      <c r="J282" s="18">
        <f>(G282*2)+H282+I282</f>
        <v>0</v>
      </c>
      <c r="K282" s="14"/>
      <c r="L282" s="13"/>
      <c r="M282" s="13"/>
      <c r="N282" s="13"/>
      <c r="O282" s="13"/>
      <c r="P282" s="13"/>
      <c r="Q282" s="84">
        <f>(((G282*L282*2)+(H282*M282)+(I282*N282))*O282)*100</f>
        <v>0</v>
      </c>
      <c r="R282" s="17">
        <v>0.1</v>
      </c>
      <c r="S282" s="17"/>
      <c r="T282" s="16" t="e">
        <f>(Q282/S282)*1000</f>
        <v>#DIV/0!</v>
      </c>
    </row>
    <row r="283" spans="1:20" ht="33" customHeight="1" x14ac:dyDescent="0.25">
      <c r="A283" s="107">
        <v>284</v>
      </c>
      <c r="B283" s="14" t="s">
        <v>1010</v>
      </c>
      <c r="C283" s="13"/>
      <c r="D283" s="13">
        <v>13</v>
      </c>
      <c r="E283" s="14" t="s">
        <v>801</v>
      </c>
      <c r="F283" s="14" t="s">
        <v>235</v>
      </c>
      <c r="G283" s="13">
        <v>0</v>
      </c>
      <c r="H283" s="13"/>
      <c r="I283" s="13"/>
      <c r="J283" s="18">
        <f>(G283*2)+H283+I283</f>
        <v>0</v>
      </c>
      <c r="K283" s="14" t="s">
        <v>1011</v>
      </c>
      <c r="L283" s="13"/>
      <c r="M283" s="13"/>
      <c r="N283" s="13"/>
      <c r="O283" s="13"/>
      <c r="P283" s="13"/>
      <c r="Q283" s="84">
        <f>(((G283*L283*2)+(H283*M283)+(I283*N283))*O283)*100</f>
        <v>0</v>
      </c>
      <c r="R283" s="17">
        <v>0.1</v>
      </c>
      <c r="S283" s="17"/>
      <c r="T283" s="16" t="e">
        <f>(Q283/S283)*1000</f>
        <v>#DIV/0!</v>
      </c>
    </row>
    <row r="284" spans="1:20" ht="33" customHeight="1" x14ac:dyDescent="0.25">
      <c r="A284" s="107">
        <v>285</v>
      </c>
      <c r="B284" s="14" t="s">
        <v>1012</v>
      </c>
      <c r="C284" s="13"/>
      <c r="D284" s="13">
        <v>18</v>
      </c>
      <c r="E284" s="14" t="s">
        <v>154</v>
      </c>
      <c r="F284" s="14" t="s">
        <v>235</v>
      </c>
      <c r="G284" s="13">
        <v>0</v>
      </c>
      <c r="H284" s="13"/>
      <c r="I284" s="13"/>
      <c r="J284" s="18">
        <f>(G284*2)+H284+I284</f>
        <v>0</v>
      </c>
      <c r="K284" s="14"/>
      <c r="L284" s="13"/>
      <c r="M284" s="13"/>
      <c r="N284" s="13"/>
      <c r="O284" s="13"/>
      <c r="P284" s="13"/>
      <c r="Q284" s="84">
        <f>(((G284*L284*2)+(H284*M284)+(I284*N284))*O284)*100</f>
        <v>0</v>
      </c>
      <c r="R284" s="17">
        <v>0.1</v>
      </c>
      <c r="S284" s="17"/>
      <c r="T284" s="16" t="e">
        <f>(Q284/S284)*1000</f>
        <v>#DIV/0!</v>
      </c>
    </row>
    <row r="285" spans="1:20" ht="33" customHeight="1" x14ac:dyDescent="0.25">
      <c r="A285" s="107">
        <v>286</v>
      </c>
      <c r="B285" s="14" t="s">
        <v>1013</v>
      </c>
      <c r="C285" s="13"/>
      <c r="D285" s="13">
        <v>17</v>
      </c>
      <c r="E285" s="14" t="s">
        <v>154</v>
      </c>
      <c r="F285" s="14" t="s">
        <v>235</v>
      </c>
      <c r="G285" s="13">
        <v>0</v>
      </c>
      <c r="H285" s="13"/>
      <c r="I285" s="13"/>
      <c r="J285" s="18">
        <f>(G285*2)+H285+I285</f>
        <v>0</v>
      </c>
      <c r="K285" s="14"/>
      <c r="L285" s="13"/>
      <c r="M285" s="13"/>
      <c r="N285" s="13"/>
      <c r="O285" s="13"/>
      <c r="P285" s="13"/>
      <c r="Q285" s="84">
        <f>(((G285*L285*2)+(H285*M285)+(I285*N285))*O285)*100</f>
        <v>0</v>
      </c>
      <c r="R285" s="17">
        <v>0.1</v>
      </c>
      <c r="S285" s="17"/>
      <c r="T285" s="16" t="e">
        <f>(Q285/S285)*1000</f>
        <v>#DIV/0!</v>
      </c>
    </row>
    <row r="286" spans="1:20" ht="33" customHeight="1" x14ac:dyDescent="0.25">
      <c r="A286" s="107">
        <v>287</v>
      </c>
      <c r="B286" s="14" t="s">
        <v>1014</v>
      </c>
      <c r="C286" s="13"/>
      <c r="D286" s="13">
        <v>13</v>
      </c>
      <c r="E286" s="14" t="s">
        <v>1015</v>
      </c>
      <c r="F286" s="14" t="s">
        <v>235</v>
      </c>
      <c r="G286" s="13">
        <v>0</v>
      </c>
      <c r="H286" s="13"/>
      <c r="I286" s="13"/>
      <c r="J286" s="18">
        <f>(G286*2)+H286+I286</f>
        <v>0</v>
      </c>
      <c r="K286" s="14" t="s">
        <v>185</v>
      </c>
      <c r="L286" s="13"/>
      <c r="M286" s="13"/>
      <c r="N286" s="13"/>
      <c r="O286" s="13"/>
      <c r="P286" s="13"/>
      <c r="Q286" s="84">
        <f>(((G286*L286*2)+(H286*M286)+(I286*N286))*O286)*100</f>
        <v>0</v>
      </c>
      <c r="R286" s="17">
        <v>0.1</v>
      </c>
      <c r="S286" s="17"/>
      <c r="T286" s="16" t="e">
        <f>(Q286/S286)*1000</f>
        <v>#DIV/0!</v>
      </c>
    </row>
    <row r="287" spans="1:20" ht="33" customHeight="1" x14ac:dyDescent="0.25">
      <c r="A287" s="107">
        <v>288</v>
      </c>
      <c r="B287" s="14" t="s">
        <v>1016</v>
      </c>
      <c r="C287" s="13" t="s">
        <v>152</v>
      </c>
      <c r="D287" s="13">
        <v>5</v>
      </c>
      <c r="E287" s="14" t="s">
        <v>1017</v>
      </c>
      <c r="F287" s="14" t="s">
        <v>235</v>
      </c>
      <c r="G287" s="13">
        <v>0</v>
      </c>
      <c r="H287" s="13"/>
      <c r="I287" s="13"/>
      <c r="J287" s="18">
        <f>(G287*2)+H287+I287</f>
        <v>0</v>
      </c>
      <c r="K287" s="14"/>
      <c r="L287" s="13"/>
      <c r="M287" s="13"/>
      <c r="N287" s="13"/>
      <c r="O287" s="13"/>
      <c r="P287" s="13"/>
      <c r="Q287" s="84">
        <f>(((G287*L287*2)+(H287*M287)+(I287*N287))*O287)*100</f>
        <v>0</v>
      </c>
      <c r="R287" s="17">
        <v>0.1</v>
      </c>
      <c r="S287" s="17"/>
      <c r="T287" s="16" t="e">
        <f>(Q287/S287)*1000</f>
        <v>#DIV/0!</v>
      </c>
    </row>
    <row r="288" spans="1:20" ht="33" customHeight="1" x14ac:dyDescent="0.25">
      <c r="A288" s="107">
        <v>289</v>
      </c>
      <c r="B288" s="14" t="s">
        <v>1018</v>
      </c>
      <c r="C288" s="13"/>
      <c r="D288" s="13">
        <v>8</v>
      </c>
      <c r="E288" s="14" t="s">
        <v>1017</v>
      </c>
      <c r="F288" s="14" t="s">
        <v>235</v>
      </c>
      <c r="G288" s="13">
        <v>0</v>
      </c>
      <c r="H288" s="13"/>
      <c r="I288" s="13"/>
      <c r="J288" s="18">
        <f>(G288*2)+H288+I288</f>
        <v>0</v>
      </c>
      <c r="K288" s="14" t="s">
        <v>185</v>
      </c>
      <c r="L288" s="13"/>
      <c r="M288" s="13"/>
      <c r="N288" s="13"/>
      <c r="O288" s="13"/>
      <c r="P288" s="13"/>
      <c r="Q288" s="84">
        <f>(((G288*L288*2)+(H288*M288)+(I288*N288))*O288)*100</f>
        <v>0</v>
      </c>
      <c r="R288" s="17">
        <v>0.1</v>
      </c>
      <c r="S288" s="17"/>
      <c r="T288" s="16" t="e">
        <f>(Q288/S288)*1000</f>
        <v>#DIV/0!</v>
      </c>
    </row>
    <row r="289" spans="1:20" ht="33" customHeight="1" x14ac:dyDescent="0.25">
      <c r="A289" s="107">
        <v>290</v>
      </c>
      <c r="B289" s="14" t="s">
        <v>1019</v>
      </c>
      <c r="C289" s="13"/>
      <c r="D289" s="13">
        <v>10</v>
      </c>
      <c r="E289" s="14" t="s">
        <v>1020</v>
      </c>
      <c r="F289" s="14" t="s">
        <v>235</v>
      </c>
      <c r="G289" s="13">
        <v>0</v>
      </c>
      <c r="H289" s="13">
        <v>3</v>
      </c>
      <c r="I289" s="13">
        <v>0</v>
      </c>
      <c r="J289" s="18">
        <f>G289*2+H289+I289</f>
        <v>3</v>
      </c>
      <c r="K289" s="14"/>
      <c r="L289" s="13"/>
      <c r="M289" s="13"/>
      <c r="N289" s="13"/>
      <c r="O289" s="15">
        <v>1</v>
      </c>
      <c r="P289" s="15"/>
      <c r="Q289" s="84">
        <f>(((G289*L289*2)+(H289*M289)+(I289*N289))*O289)*100</f>
        <v>0</v>
      </c>
      <c r="R289" s="17">
        <v>0.1</v>
      </c>
      <c r="S289" s="17"/>
      <c r="T289" s="16" t="e">
        <f>(Q289/S289)*1000</f>
        <v>#DIV/0!</v>
      </c>
    </row>
    <row r="290" spans="1:20" ht="33" customHeight="1" x14ac:dyDescent="0.25">
      <c r="A290" s="107">
        <v>291</v>
      </c>
      <c r="B290" s="14" t="s">
        <v>1021</v>
      </c>
      <c r="C290" s="13"/>
      <c r="D290" s="13">
        <v>14</v>
      </c>
      <c r="E290" s="14" t="s">
        <v>1022</v>
      </c>
      <c r="F290" s="14" t="s">
        <v>235</v>
      </c>
      <c r="G290" s="13">
        <v>0</v>
      </c>
      <c r="H290" s="13">
        <v>3</v>
      </c>
      <c r="I290" s="13">
        <v>0</v>
      </c>
      <c r="J290" s="18">
        <f>G290*2+H290+I290</f>
        <v>3</v>
      </c>
      <c r="K290" s="14"/>
      <c r="L290" s="13"/>
      <c r="M290" s="13"/>
      <c r="N290" s="13"/>
      <c r="O290" s="15">
        <v>1.3</v>
      </c>
      <c r="P290" s="15"/>
      <c r="Q290" s="84">
        <f>(((G290*L290*2)+(H290*M290)+(I290*N290))*O290)*100</f>
        <v>0</v>
      </c>
      <c r="R290" s="17">
        <v>0.1</v>
      </c>
      <c r="S290" s="17"/>
      <c r="T290" s="16" t="e">
        <f>(Q290/S290)*1000</f>
        <v>#DIV/0!</v>
      </c>
    </row>
    <row r="291" spans="1:20" ht="33" customHeight="1" x14ac:dyDescent="0.25">
      <c r="A291" s="107">
        <v>292</v>
      </c>
      <c r="B291" s="14" t="s">
        <v>1023</v>
      </c>
      <c r="C291" s="13"/>
      <c r="D291" s="13">
        <v>17</v>
      </c>
      <c r="E291" s="14" t="s">
        <v>801</v>
      </c>
      <c r="F291" s="14" t="s">
        <v>235</v>
      </c>
      <c r="G291" s="13">
        <v>0</v>
      </c>
      <c r="H291" s="13"/>
      <c r="I291" s="13"/>
      <c r="J291" s="18">
        <f>(G291*2)+H291+I291</f>
        <v>0</v>
      </c>
      <c r="K291" s="14"/>
      <c r="L291" s="13"/>
      <c r="M291" s="13"/>
      <c r="N291" s="13"/>
      <c r="O291" s="13"/>
      <c r="P291" s="13"/>
      <c r="Q291" s="84">
        <f>(((G291*L291*2)+(H291*M291)+(I291*N291))*O291)*100</f>
        <v>0</v>
      </c>
      <c r="R291" s="17">
        <v>0.1</v>
      </c>
      <c r="S291" s="17"/>
      <c r="T291" s="16" t="e">
        <f>(Q291/S291)*1000</f>
        <v>#DIV/0!</v>
      </c>
    </row>
    <row r="292" spans="1:20" ht="33" customHeight="1" x14ac:dyDescent="0.25">
      <c r="A292" s="107">
        <v>293</v>
      </c>
      <c r="B292" s="14" t="s">
        <v>1024</v>
      </c>
      <c r="C292" s="13"/>
      <c r="D292" s="13">
        <v>17</v>
      </c>
      <c r="E292" s="14" t="s">
        <v>801</v>
      </c>
      <c r="F292" s="14" t="s">
        <v>235</v>
      </c>
      <c r="G292" s="13">
        <v>0</v>
      </c>
      <c r="H292" s="13"/>
      <c r="I292" s="13"/>
      <c r="J292" s="18">
        <f>(G292*2)+H292+I292</f>
        <v>0</v>
      </c>
      <c r="K292" s="14"/>
      <c r="L292" s="13"/>
      <c r="M292" s="13"/>
      <c r="N292" s="13"/>
      <c r="O292" s="13"/>
      <c r="P292" s="13"/>
      <c r="Q292" s="84">
        <f>(((G293*L292*2)+(H292*M292)+(I292*N292))*O292)*100</f>
        <v>0</v>
      </c>
      <c r="R292" s="17">
        <v>0.1</v>
      </c>
      <c r="S292" s="17"/>
      <c r="T292" s="16" t="e">
        <f>(Q292/S292)*1000</f>
        <v>#DIV/0!</v>
      </c>
    </row>
    <row r="293" spans="1:20" ht="33" customHeight="1" x14ac:dyDescent="0.25">
      <c r="A293" s="107">
        <v>294</v>
      </c>
      <c r="B293" s="14" t="s">
        <v>1025</v>
      </c>
      <c r="C293" s="13"/>
      <c r="D293" s="13" t="s">
        <v>255</v>
      </c>
      <c r="E293" s="14" t="s">
        <v>887</v>
      </c>
      <c r="F293" s="14" t="s">
        <v>235</v>
      </c>
      <c r="G293" s="13">
        <v>0</v>
      </c>
      <c r="H293" s="13"/>
      <c r="I293" s="13"/>
      <c r="J293" s="18">
        <f>(G293*2)+H293+I293</f>
        <v>0</v>
      </c>
      <c r="K293" s="14"/>
      <c r="L293" s="13"/>
      <c r="M293" s="13"/>
      <c r="N293" s="13"/>
      <c r="O293" s="13"/>
      <c r="P293" s="13"/>
      <c r="Q293" s="84">
        <f>(((G293*L293*2)+(H293*M293)+(I293*N293))*O293)*100</f>
        <v>0</v>
      </c>
      <c r="R293" s="17">
        <v>0.1</v>
      </c>
      <c r="S293" s="17"/>
      <c r="T293" s="16" t="e">
        <f>(Q293/S293)*1000</f>
        <v>#DIV/0!</v>
      </c>
    </row>
    <row r="294" spans="1:20" ht="33" customHeight="1" x14ac:dyDescent="0.25">
      <c r="A294" s="107">
        <v>295</v>
      </c>
      <c r="B294" s="14" t="s">
        <v>1026</v>
      </c>
      <c r="C294" s="13" t="s">
        <v>165</v>
      </c>
      <c r="D294" s="13">
        <v>1</v>
      </c>
      <c r="E294" s="14" t="s">
        <v>1027</v>
      </c>
      <c r="F294" s="14" t="s">
        <v>235</v>
      </c>
      <c r="G294" s="13">
        <v>0</v>
      </c>
      <c r="H294" s="13">
        <v>1</v>
      </c>
      <c r="I294" s="13">
        <v>0</v>
      </c>
      <c r="J294" s="18">
        <f>(G294*2)+H294+I294</f>
        <v>1</v>
      </c>
      <c r="K294" s="14"/>
      <c r="L294" s="13"/>
      <c r="M294" s="13"/>
      <c r="N294" s="13"/>
      <c r="O294" s="15">
        <v>1</v>
      </c>
      <c r="P294" s="15"/>
      <c r="Q294" s="84">
        <f>(((G294*L294*2)+(H294*M294)+(I294*N294))*O294)*100</f>
        <v>0</v>
      </c>
      <c r="R294" s="17">
        <v>0.1</v>
      </c>
      <c r="S294" s="17"/>
      <c r="T294" s="16" t="e">
        <f>(Q294/S294)*1000</f>
        <v>#DIV/0!</v>
      </c>
    </row>
    <row r="295" spans="1:20" ht="33" customHeight="1" x14ac:dyDescent="0.25">
      <c r="A295" s="107">
        <v>296</v>
      </c>
      <c r="B295" s="14" t="s">
        <v>1028</v>
      </c>
      <c r="C295" s="13" t="s">
        <v>165</v>
      </c>
      <c r="D295" s="13">
        <v>1</v>
      </c>
      <c r="E295" s="14" t="s">
        <v>1029</v>
      </c>
      <c r="F295" s="14" t="s">
        <v>235</v>
      </c>
      <c r="G295" s="13">
        <v>0</v>
      </c>
      <c r="H295" s="13">
        <v>6</v>
      </c>
      <c r="I295" s="13">
        <v>1</v>
      </c>
      <c r="J295" s="18">
        <f>(G295*2)+H295+I295</f>
        <v>7</v>
      </c>
      <c r="K295" s="14"/>
      <c r="L295" s="13"/>
      <c r="M295" s="13"/>
      <c r="N295" s="13"/>
      <c r="O295" s="15">
        <v>1</v>
      </c>
      <c r="P295" s="15"/>
      <c r="Q295" s="84">
        <f>(((G295*L295*2)+(H295*M295)+(I295*N295))*O295)*100</f>
        <v>0</v>
      </c>
      <c r="R295" s="17">
        <v>0.1</v>
      </c>
      <c r="S295" s="17"/>
      <c r="T295" s="16" t="e">
        <f>(Q295/S295)*1000</f>
        <v>#DIV/0!</v>
      </c>
    </row>
    <row r="296" spans="1:20" ht="33" customHeight="1" x14ac:dyDescent="0.25">
      <c r="A296" s="107">
        <v>297</v>
      </c>
      <c r="B296" s="14" t="s">
        <v>1030</v>
      </c>
      <c r="C296" s="13"/>
      <c r="D296" s="13">
        <v>19</v>
      </c>
      <c r="E296" s="14" t="s">
        <v>1031</v>
      </c>
      <c r="F296" s="14" t="s">
        <v>235</v>
      </c>
      <c r="G296" s="13">
        <v>0</v>
      </c>
      <c r="H296" s="13"/>
      <c r="I296" s="13"/>
      <c r="J296" s="18">
        <f>(G296*2)+H296+I296</f>
        <v>0</v>
      </c>
      <c r="K296" s="14" t="s">
        <v>1032</v>
      </c>
      <c r="L296" s="13"/>
      <c r="M296" s="13"/>
      <c r="N296" s="13"/>
      <c r="O296" s="13"/>
      <c r="P296" s="13"/>
      <c r="Q296" s="84">
        <f>(((G296*L296*2)+(H296*M296)+(I296*N296))*O296)*100</f>
        <v>0</v>
      </c>
      <c r="R296" s="17">
        <v>0.1</v>
      </c>
      <c r="S296" s="17"/>
      <c r="T296" s="16" t="e">
        <f>(Q296/S296)*1000</f>
        <v>#DIV/0!</v>
      </c>
    </row>
    <row r="297" spans="1:20" ht="33" customHeight="1" x14ac:dyDescent="0.25">
      <c r="A297" s="107">
        <v>298</v>
      </c>
      <c r="B297" s="14" t="s">
        <v>1033</v>
      </c>
      <c r="C297" s="13"/>
      <c r="D297" s="13">
        <v>11</v>
      </c>
      <c r="E297" s="14" t="s">
        <v>154</v>
      </c>
      <c r="F297" s="14" t="s">
        <v>235</v>
      </c>
      <c r="G297" s="13">
        <v>0</v>
      </c>
      <c r="H297" s="13"/>
      <c r="I297" s="13"/>
      <c r="J297" s="18">
        <f>(G297*2)+H297+I297</f>
        <v>0</v>
      </c>
      <c r="K297" s="14"/>
      <c r="L297" s="13"/>
      <c r="M297" s="13"/>
      <c r="N297" s="13"/>
      <c r="O297" s="13"/>
      <c r="P297" s="13"/>
      <c r="Q297" s="84">
        <f>(((G297*L297*2)+(H297*M297)+(I297*N297))*O297)*100</f>
        <v>0</v>
      </c>
      <c r="R297" s="17">
        <v>0.1</v>
      </c>
      <c r="S297" s="17"/>
      <c r="T297" s="16" t="e">
        <f>(Q297/S297)*1000</f>
        <v>#DIV/0!</v>
      </c>
    </row>
    <row r="298" spans="1:20" ht="33" customHeight="1" x14ac:dyDescent="0.25">
      <c r="A298" s="107">
        <v>299</v>
      </c>
      <c r="B298" s="14" t="s">
        <v>1034</v>
      </c>
      <c r="C298" s="13" t="s">
        <v>165</v>
      </c>
      <c r="D298" s="13">
        <v>1</v>
      </c>
      <c r="E298" s="14" t="s">
        <v>801</v>
      </c>
      <c r="F298" s="14" t="s">
        <v>235</v>
      </c>
      <c r="G298" s="13">
        <v>0</v>
      </c>
      <c r="H298" s="13">
        <v>6</v>
      </c>
      <c r="I298" s="13">
        <v>3</v>
      </c>
      <c r="J298" s="18">
        <f>(G298*2)+H298+I298</f>
        <v>9</v>
      </c>
      <c r="K298" s="14"/>
      <c r="L298" s="13"/>
      <c r="M298" s="13"/>
      <c r="N298" s="13"/>
      <c r="O298" s="15">
        <v>1</v>
      </c>
      <c r="P298" s="15"/>
      <c r="Q298" s="84">
        <f>(((G298*L298*2)+(H298*M298)+(I298*N298))*O298)*100</f>
        <v>0</v>
      </c>
      <c r="R298" s="17">
        <v>0.1</v>
      </c>
      <c r="S298" s="17"/>
      <c r="T298" s="16" t="e">
        <f>(Q298/S298)*1000</f>
        <v>#DIV/0!</v>
      </c>
    </row>
    <row r="299" spans="1:20" ht="33" customHeight="1" x14ac:dyDescent="0.25">
      <c r="A299" s="107">
        <v>300</v>
      </c>
      <c r="B299" s="14" t="s">
        <v>1035</v>
      </c>
      <c r="C299" s="13"/>
      <c r="D299" s="13">
        <v>12</v>
      </c>
      <c r="E299" s="14" t="s">
        <v>1036</v>
      </c>
      <c r="F299" s="14" t="s">
        <v>235</v>
      </c>
      <c r="G299" s="13">
        <v>4</v>
      </c>
      <c r="H299" s="13">
        <v>1</v>
      </c>
      <c r="I299" s="13">
        <v>1</v>
      </c>
      <c r="J299" s="18">
        <f>(G299*2)+H299+I299</f>
        <v>10</v>
      </c>
      <c r="K299" s="14"/>
      <c r="L299" s="13"/>
      <c r="M299" s="13"/>
      <c r="N299" s="13"/>
      <c r="O299" s="15">
        <v>1.1499999999999999</v>
      </c>
      <c r="P299" s="15"/>
      <c r="Q299" s="84">
        <f>(((G299*L299*2)+(H299*M299)+(I299*N299))*O299)*100</f>
        <v>0</v>
      </c>
      <c r="R299" s="17">
        <v>0.1</v>
      </c>
      <c r="S299" s="17"/>
      <c r="T299" s="16" t="e">
        <f>(Q299/S299)*1000</f>
        <v>#DIV/0!</v>
      </c>
    </row>
    <row r="300" spans="1:20" ht="33" customHeight="1" x14ac:dyDescent="0.25">
      <c r="A300" s="107">
        <v>301</v>
      </c>
      <c r="B300" s="14" t="s">
        <v>1037</v>
      </c>
      <c r="C300" s="13"/>
      <c r="D300" s="13">
        <v>12</v>
      </c>
      <c r="E300" s="14" t="s">
        <v>1036</v>
      </c>
      <c r="F300" s="14" t="s">
        <v>235</v>
      </c>
      <c r="G300" s="13">
        <v>4</v>
      </c>
      <c r="H300" s="13">
        <v>1</v>
      </c>
      <c r="I300" s="13">
        <v>1</v>
      </c>
      <c r="J300" s="18">
        <f>(G300*2)+H300+I300</f>
        <v>10</v>
      </c>
      <c r="K300" s="14"/>
      <c r="L300" s="13"/>
      <c r="M300" s="13"/>
      <c r="N300" s="13"/>
      <c r="O300" s="15">
        <v>1</v>
      </c>
      <c r="P300" s="15"/>
      <c r="Q300" s="84">
        <f>(((G300*L300*2)+(H300*M300)+(I300*N300))*O300)*100</f>
        <v>0</v>
      </c>
      <c r="R300" s="17">
        <v>0.1</v>
      </c>
      <c r="S300" s="17"/>
      <c r="T300" s="16" t="e">
        <f>(Q300/S300)*1000</f>
        <v>#DIV/0!</v>
      </c>
    </row>
    <row r="301" spans="1:20" ht="33" customHeight="1" x14ac:dyDescent="0.25">
      <c r="A301" s="107">
        <v>302</v>
      </c>
      <c r="B301" s="14" t="s">
        <v>1038</v>
      </c>
      <c r="C301" s="13"/>
      <c r="D301" s="13">
        <v>18</v>
      </c>
      <c r="E301" s="14" t="s">
        <v>154</v>
      </c>
      <c r="F301" s="14" t="s">
        <v>235</v>
      </c>
      <c r="G301" s="13">
        <v>0</v>
      </c>
      <c r="H301" s="13"/>
      <c r="I301" s="13"/>
      <c r="J301" s="82">
        <f>(G301*2)+H301+I301</f>
        <v>0</v>
      </c>
      <c r="K301" s="14"/>
      <c r="L301" s="13"/>
      <c r="M301" s="13"/>
      <c r="N301" s="13"/>
      <c r="O301" s="13"/>
      <c r="P301" s="13"/>
      <c r="Q301" s="84">
        <f>(((G301*L301*2)+(H301*M301)+(I301*N301))*O301)*100</f>
        <v>0</v>
      </c>
      <c r="R301" s="17">
        <v>0.1</v>
      </c>
      <c r="S301" s="17"/>
      <c r="T301" s="16" t="e">
        <f>(Q301/S301)*1000</f>
        <v>#DIV/0!</v>
      </c>
    </row>
    <row r="302" spans="1:20" ht="33" customHeight="1" x14ac:dyDescent="0.25">
      <c r="A302" s="107">
        <v>303</v>
      </c>
      <c r="B302" s="14" t="s">
        <v>1039</v>
      </c>
      <c r="C302" s="13"/>
      <c r="D302" s="13">
        <v>11</v>
      </c>
      <c r="E302" s="14" t="s">
        <v>336</v>
      </c>
      <c r="F302" s="14" t="s">
        <v>235</v>
      </c>
      <c r="G302" s="13">
        <v>0</v>
      </c>
      <c r="H302" s="13"/>
      <c r="I302" s="13"/>
      <c r="J302" s="18">
        <f>(G302*2)+H302+I302</f>
        <v>0</v>
      </c>
      <c r="K302" s="14"/>
      <c r="L302" s="13"/>
      <c r="M302" s="13"/>
      <c r="N302" s="13"/>
      <c r="O302" s="13"/>
      <c r="P302" s="13"/>
      <c r="Q302" s="84">
        <f>(((G302*L302*2)+(H302*M302)+(I302*N302))*O302)*100</f>
        <v>0</v>
      </c>
      <c r="R302" s="17">
        <v>0.1</v>
      </c>
      <c r="S302" s="17"/>
      <c r="T302" s="16" t="e">
        <f>(Q302/S302)*1000</f>
        <v>#DIV/0!</v>
      </c>
    </row>
    <row r="303" spans="1:20" ht="33" customHeight="1" x14ac:dyDescent="0.25">
      <c r="A303" s="107">
        <v>304</v>
      </c>
      <c r="B303" s="14" t="s">
        <v>1040</v>
      </c>
      <c r="C303" s="13"/>
      <c r="D303" s="13">
        <v>6</v>
      </c>
      <c r="E303" s="294" t="s">
        <v>1041</v>
      </c>
      <c r="F303" s="14" t="s">
        <v>235</v>
      </c>
      <c r="G303" s="13">
        <v>2</v>
      </c>
      <c r="H303" s="13"/>
      <c r="I303" s="13"/>
      <c r="J303" s="18">
        <f>(G303*2)+H303+I303</f>
        <v>4</v>
      </c>
      <c r="K303" s="14"/>
      <c r="L303" s="13"/>
      <c r="M303" s="13"/>
      <c r="N303" s="13"/>
      <c r="O303" s="13"/>
      <c r="P303" s="13"/>
      <c r="Q303" s="84">
        <f>(((G303*L303*2)+(H303*M303)+(I303*N303))*O303)*100</f>
        <v>0</v>
      </c>
      <c r="R303" s="17">
        <v>0.1</v>
      </c>
      <c r="S303" s="17"/>
      <c r="T303" s="16" t="e">
        <f>(Q303/S303)*1000</f>
        <v>#DIV/0!</v>
      </c>
    </row>
    <row r="304" spans="1:20" ht="33" customHeight="1" x14ac:dyDescent="0.25">
      <c r="A304" s="107">
        <v>305</v>
      </c>
      <c r="B304" s="14" t="s">
        <v>1046</v>
      </c>
      <c r="C304" s="13"/>
      <c r="D304" s="13" t="s">
        <v>1047</v>
      </c>
      <c r="E304" s="14" t="s">
        <v>1048</v>
      </c>
      <c r="F304" s="14" t="s">
        <v>235</v>
      </c>
      <c r="G304" s="13">
        <v>0</v>
      </c>
      <c r="H304" s="13"/>
      <c r="I304" s="13"/>
      <c r="J304" s="18">
        <f>(G304*2)+H304+I304</f>
        <v>0</v>
      </c>
      <c r="K304" s="14"/>
      <c r="L304" s="13"/>
      <c r="M304" s="13"/>
      <c r="N304" s="13"/>
      <c r="O304" s="13"/>
      <c r="P304" s="13"/>
      <c r="Q304" s="84">
        <f>(((G304*L304*2)+(H304*M304)+(I304*N304))*O304)*100</f>
        <v>0</v>
      </c>
      <c r="R304" s="17">
        <v>0.1</v>
      </c>
      <c r="S304" s="17"/>
      <c r="T304" s="16" t="e">
        <f>(Q304/S304)*1000</f>
        <v>#DIV/0!</v>
      </c>
    </row>
    <row r="305" spans="1:20" ht="33" customHeight="1" x14ac:dyDescent="0.25">
      <c r="A305" s="107">
        <v>306</v>
      </c>
      <c r="B305" s="14" t="s">
        <v>1049</v>
      </c>
      <c r="C305" s="13" t="s">
        <v>165</v>
      </c>
      <c r="D305" s="13">
        <v>1</v>
      </c>
      <c r="E305" s="14" t="s">
        <v>810</v>
      </c>
      <c r="F305" s="14" t="s">
        <v>235</v>
      </c>
      <c r="G305" s="13">
        <v>0</v>
      </c>
      <c r="H305" s="13">
        <v>1</v>
      </c>
      <c r="I305" s="13">
        <v>0</v>
      </c>
      <c r="J305" s="18">
        <f>(G305*2)+H305+I305</f>
        <v>1</v>
      </c>
      <c r="K305" s="14"/>
      <c r="L305" s="13"/>
      <c r="M305" s="13"/>
      <c r="N305" s="13"/>
      <c r="O305" s="15">
        <v>1</v>
      </c>
      <c r="P305" s="15"/>
      <c r="Q305" s="84">
        <f>(((G305*L305*2)+(H305*M305)+(I305*N305))*O305)*100</f>
        <v>0</v>
      </c>
      <c r="R305" s="17">
        <v>0.1</v>
      </c>
      <c r="S305" s="17"/>
      <c r="T305" s="16" t="e">
        <f>(Q305/S305)*1000</f>
        <v>#DIV/0!</v>
      </c>
    </row>
    <row r="306" spans="1:20" ht="33" customHeight="1" x14ac:dyDescent="0.25">
      <c r="A306" s="107">
        <v>307</v>
      </c>
      <c r="B306" s="14" t="s">
        <v>1050</v>
      </c>
      <c r="C306" s="13"/>
      <c r="D306" s="13">
        <v>7</v>
      </c>
      <c r="E306" s="14" t="s">
        <v>154</v>
      </c>
      <c r="F306" s="14" t="s">
        <v>235</v>
      </c>
      <c r="G306" s="13">
        <v>0</v>
      </c>
      <c r="H306" s="13"/>
      <c r="I306" s="13"/>
      <c r="J306" s="18">
        <f>(G306*2)+H306+I306</f>
        <v>0</v>
      </c>
      <c r="K306" s="14" t="s">
        <v>1051</v>
      </c>
      <c r="L306" s="13"/>
      <c r="M306" s="13"/>
      <c r="N306" s="13"/>
      <c r="O306" s="13"/>
      <c r="P306" s="13"/>
      <c r="Q306" s="84">
        <f>(((G306*L306*2)+(H306*M306)+(I306*N306))*O306)*100</f>
        <v>0</v>
      </c>
      <c r="R306" s="17">
        <v>0.1</v>
      </c>
      <c r="S306" s="17"/>
      <c r="T306" s="16" t="e">
        <f>(Q306/S306)*1000</f>
        <v>#DIV/0!</v>
      </c>
    </row>
    <row r="307" spans="1:20" ht="33" customHeight="1" x14ac:dyDescent="0.25">
      <c r="A307" s="107">
        <v>308</v>
      </c>
      <c r="B307" s="14" t="s">
        <v>1052</v>
      </c>
      <c r="C307" s="13"/>
      <c r="D307" s="13">
        <v>11</v>
      </c>
      <c r="E307" s="295" t="s">
        <v>1053</v>
      </c>
      <c r="F307" s="14" t="s">
        <v>235</v>
      </c>
      <c r="G307" s="13">
        <v>0</v>
      </c>
      <c r="H307" s="13"/>
      <c r="I307" s="13"/>
      <c r="J307" s="18">
        <f>(G307*2)+H307+I307</f>
        <v>0</v>
      </c>
      <c r="K307" s="14"/>
      <c r="L307" s="13"/>
      <c r="M307" s="13"/>
      <c r="N307" s="13"/>
      <c r="O307" s="13"/>
      <c r="P307" s="13"/>
      <c r="Q307" s="84">
        <f>(((G307*L307*2)+(H307*M307)+(I307*N307))*O307)*100</f>
        <v>0</v>
      </c>
      <c r="R307" s="17">
        <v>0.1</v>
      </c>
      <c r="S307" s="17"/>
      <c r="T307" s="16" t="e">
        <f>(Q307/S307)*1000</f>
        <v>#DIV/0!</v>
      </c>
    </row>
    <row r="308" spans="1:20" ht="33" customHeight="1" x14ac:dyDescent="0.25">
      <c r="A308" s="107">
        <v>309</v>
      </c>
      <c r="B308" s="14" t="s">
        <v>1054</v>
      </c>
      <c r="C308" s="13"/>
      <c r="D308" s="13">
        <v>9</v>
      </c>
      <c r="E308" s="14" t="s">
        <v>1055</v>
      </c>
      <c r="F308" s="14" t="s">
        <v>235</v>
      </c>
      <c r="G308" s="13">
        <v>0</v>
      </c>
      <c r="H308" s="13"/>
      <c r="I308" s="13"/>
      <c r="J308" s="18">
        <f>(G308*2)+H308+I308</f>
        <v>0</v>
      </c>
      <c r="K308" s="14"/>
      <c r="L308" s="13"/>
      <c r="M308" s="13"/>
      <c r="N308" s="13"/>
      <c r="O308" s="87">
        <v>1</v>
      </c>
      <c r="P308" s="87"/>
      <c r="Q308" s="84">
        <f>(((G308*L308*2)+(H308*M308)+(I308*N308))*O308)*100</f>
        <v>0</v>
      </c>
      <c r="R308" s="17">
        <v>0.1</v>
      </c>
      <c r="S308" s="17"/>
      <c r="T308" s="16" t="e">
        <f>(Q308/S308)*1000</f>
        <v>#DIV/0!</v>
      </c>
    </row>
    <row r="309" spans="1:20" ht="33" customHeight="1" x14ac:dyDescent="0.25">
      <c r="A309" s="107">
        <v>310</v>
      </c>
      <c r="B309" s="14" t="s">
        <v>1056</v>
      </c>
      <c r="C309" s="13"/>
      <c r="D309" s="13">
        <v>12</v>
      </c>
      <c r="E309" s="14" t="s">
        <v>1057</v>
      </c>
      <c r="F309" s="14" t="s">
        <v>235</v>
      </c>
      <c r="G309" s="13">
        <v>0</v>
      </c>
      <c r="H309" s="13">
        <v>6</v>
      </c>
      <c r="I309" s="13">
        <v>1</v>
      </c>
      <c r="J309" s="18">
        <f>(G309*2)+H309+I309</f>
        <v>7</v>
      </c>
      <c r="K309" s="14"/>
      <c r="L309" s="13"/>
      <c r="M309" s="13"/>
      <c r="N309" s="13"/>
      <c r="O309" s="13"/>
      <c r="P309" s="13"/>
      <c r="Q309" s="84">
        <f>(((G309*L309*2)+(H309*M309)+(I309*N309))*O309)*100</f>
        <v>0</v>
      </c>
      <c r="R309" s="17">
        <v>0.1</v>
      </c>
      <c r="S309" s="17"/>
      <c r="T309" s="16" t="e">
        <f>(Q309/S309)*1000</f>
        <v>#DIV/0!</v>
      </c>
    </row>
    <row r="310" spans="1:20" ht="33" customHeight="1" x14ac:dyDescent="0.25">
      <c r="A310" s="107">
        <v>311</v>
      </c>
      <c r="B310" s="14" t="s">
        <v>1058</v>
      </c>
      <c r="C310" s="13"/>
      <c r="D310" s="13" t="s">
        <v>361</v>
      </c>
      <c r="E310" s="14" t="s">
        <v>1059</v>
      </c>
      <c r="F310" s="14" t="s">
        <v>235</v>
      </c>
      <c r="G310" s="13">
        <v>0</v>
      </c>
      <c r="H310" s="13">
        <v>6</v>
      </c>
      <c r="I310" s="13">
        <v>6</v>
      </c>
      <c r="J310" s="18">
        <f>(G310*2)+H310+I310</f>
        <v>12</v>
      </c>
      <c r="K310" s="14"/>
      <c r="L310" s="13"/>
      <c r="M310" s="13"/>
      <c r="N310" s="13"/>
      <c r="O310" s="13"/>
      <c r="P310" s="13"/>
      <c r="Q310" s="84">
        <f>(((G310*L310*2)+(H310*M310)+(I310*N310))*O310)*100</f>
        <v>0</v>
      </c>
      <c r="R310" s="17">
        <v>0.1</v>
      </c>
      <c r="S310" s="17"/>
      <c r="T310" s="16" t="e">
        <f>(Q310/S310)*1000</f>
        <v>#DIV/0!</v>
      </c>
    </row>
    <row r="311" spans="1:20" ht="33" customHeight="1" x14ac:dyDescent="0.25">
      <c r="A311" s="107">
        <v>312</v>
      </c>
      <c r="B311" s="14" t="s">
        <v>1060</v>
      </c>
      <c r="C311" s="13"/>
      <c r="D311" s="13">
        <v>13</v>
      </c>
      <c r="E311" s="14" t="s">
        <v>1061</v>
      </c>
      <c r="F311" s="14" t="s">
        <v>235</v>
      </c>
      <c r="G311" s="13">
        <v>2</v>
      </c>
      <c r="H311" s="13">
        <v>6</v>
      </c>
      <c r="I311" s="13">
        <v>6</v>
      </c>
      <c r="J311" s="18">
        <f>(G311*2)+H311+I311</f>
        <v>16</v>
      </c>
      <c r="K311" s="14"/>
      <c r="L311" s="13"/>
      <c r="M311" s="13"/>
      <c r="N311" s="13"/>
      <c r="O311" s="13"/>
      <c r="P311" s="13"/>
      <c r="Q311" s="84">
        <f>(((G311*L311*2)+(H311*M311)+(I311*N311))*O311)*100</f>
        <v>0</v>
      </c>
      <c r="R311" s="17">
        <v>0.1</v>
      </c>
      <c r="S311" s="17"/>
      <c r="T311" s="16" t="e">
        <f>(Q311/S311)*1000</f>
        <v>#DIV/0!</v>
      </c>
    </row>
    <row r="312" spans="1:20" ht="33" customHeight="1" x14ac:dyDescent="0.25">
      <c r="A312" s="107">
        <v>313</v>
      </c>
      <c r="B312" s="14" t="s">
        <v>1062</v>
      </c>
      <c r="C312" s="13"/>
      <c r="D312" s="13">
        <v>19</v>
      </c>
      <c r="E312" s="14" t="s">
        <v>1063</v>
      </c>
      <c r="F312" s="14" t="s">
        <v>235</v>
      </c>
      <c r="G312" s="13">
        <v>0</v>
      </c>
      <c r="H312" s="13"/>
      <c r="I312" s="13"/>
      <c r="J312" s="206">
        <f>(G312*2)+H312+I312</f>
        <v>0</v>
      </c>
      <c r="K312" s="122" t="s">
        <v>1064</v>
      </c>
      <c r="L312" s="121"/>
      <c r="M312" s="121"/>
      <c r="N312" s="121"/>
      <c r="O312" s="87">
        <v>1</v>
      </c>
      <c r="P312" s="87"/>
      <c r="Q312" s="174">
        <f>(((G312*L312*2)+(H312*M312)+(I312*N312))*O312)*100</f>
        <v>0</v>
      </c>
      <c r="R312" s="17">
        <v>0.1</v>
      </c>
      <c r="S312" s="13"/>
      <c r="T312" s="16" t="e">
        <f>(Q312/S312)*1000</f>
        <v>#DIV/0!</v>
      </c>
    </row>
    <row r="313" spans="1:20" ht="33" customHeight="1" x14ac:dyDescent="0.25">
      <c r="A313" s="107">
        <v>314</v>
      </c>
      <c r="B313" s="122" t="s">
        <v>1065</v>
      </c>
      <c r="C313" s="121"/>
      <c r="D313" s="121">
        <v>17</v>
      </c>
      <c r="E313" s="122" t="s">
        <v>1066</v>
      </c>
      <c r="F313" s="122" t="s">
        <v>235</v>
      </c>
      <c r="G313" s="121">
        <v>0</v>
      </c>
      <c r="H313" s="121"/>
      <c r="I313" s="121"/>
      <c r="J313" s="206">
        <f>(G313*2)+H313+I313</f>
        <v>0</v>
      </c>
      <c r="K313" s="122"/>
      <c r="L313" s="121"/>
      <c r="M313" s="121"/>
      <c r="N313" s="121"/>
      <c r="O313" s="87">
        <v>1</v>
      </c>
      <c r="P313" s="87"/>
      <c r="Q313" s="174">
        <f>(((G313*L313*2)+(H313*M313)+(I313*N313))*O313)*100</f>
        <v>0</v>
      </c>
      <c r="R313" s="17">
        <v>0.1</v>
      </c>
      <c r="S313" s="121"/>
      <c r="T313" s="16" t="e">
        <f>(Q313/S313)*1000</f>
        <v>#DIV/0!</v>
      </c>
    </row>
    <row r="314" spans="1:20" ht="33" customHeight="1" x14ac:dyDescent="0.25">
      <c r="A314" s="107">
        <v>315</v>
      </c>
      <c r="B314" s="14" t="s">
        <v>1067</v>
      </c>
      <c r="C314" s="13"/>
      <c r="D314" s="13">
        <v>15</v>
      </c>
      <c r="E314" s="14" t="s">
        <v>1068</v>
      </c>
      <c r="F314" s="14" t="s">
        <v>235</v>
      </c>
      <c r="G314" s="13">
        <v>0</v>
      </c>
      <c r="H314" s="13"/>
      <c r="I314" s="13"/>
      <c r="J314" s="206">
        <f>(G314*2)+H314+I314</f>
        <v>0</v>
      </c>
      <c r="K314" s="14"/>
      <c r="L314" s="13"/>
      <c r="M314" s="13"/>
      <c r="N314" s="13"/>
      <c r="O314" s="87">
        <v>1</v>
      </c>
      <c r="P314" s="87"/>
      <c r="Q314" s="174">
        <f>(((G314*L314*2)+(H314*M314)+(I314*N314))*O314)*100</f>
        <v>0</v>
      </c>
      <c r="R314" s="17">
        <v>0.1</v>
      </c>
      <c r="S314" s="13"/>
      <c r="T314" s="16" t="e">
        <f>(Q314/S314)*1000</f>
        <v>#DIV/0!</v>
      </c>
    </row>
    <row r="315" spans="1:20" ht="33" customHeight="1" x14ac:dyDescent="0.25">
      <c r="A315" s="107">
        <v>316</v>
      </c>
      <c r="B315" s="14" t="s">
        <v>1069</v>
      </c>
      <c r="C315" s="13"/>
      <c r="D315" s="13">
        <v>11</v>
      </c>
      <c r="E315" s="14" t="s">
        <v>1070</v>
      </c>
      <c r="F315" s="14" t="s">
        <v>235</v>
      </c>
      <c r="G315" s="13">
        <v>0</v>
      </c>
      <c r="H315" s="13"/>
      <c r="I315" s="13"/>
      <c r="J315" s="206">
        <f>(G315*2)+H315+I315</f>
        <v>0</v>
      </c>
      <c r="K315" s="14"/>
      <c r="L315" s="13"/>
      <c r="M315" s="13"/>
      <c r="N315" s="13"/>
      <c r="O315" s="87">
        <v>1</v>
      </c>
      <c r="P315" s="87"/>
      <c r="Q315" s="174">
        <f>(((G315*L315*2)+(H315*M315)+(I315*N315))*O315)*100</f>
        <v>0</v>
      </c>
      <c r="R315" s="17">
        <v>0.1</v>
      </c>
      <c r="S315" s="13"/>
      <c r="T315" s="16" t="e">
        <f>(Q315/S315)*1000</f>
        <v>#DIV/0!</v>
      </c>
    </row>
    <row r="316" spans="1:20" ht="33" customHeight="1" x14ac:dyDescent="0.25">
      <c r="A316" s="107">
        <v>317</v>
      </c>
      <c r="B316" s="14" t="s">
        <v>1071</v>
      </c>
      <c r="C316" s="13"/>
      <c r="D316" s="13">
        <v>9</v>
      </c>
      <c r="E316" s="14" t="s">
        <v>1072</v>
      </c>
      <c r="F316" s="14" t="s">
        <v>235</v>
      </c>
      <c r="G316" s="13">
        <v>2</v>
      </c>
      <c r="H316" s="13"/>
      <c r="I316" s="13"/>
      <c r="J316" s="206">
        <f>(G316*2)+H316+I316</f>
        <v>4</v>
      </c>
      <c r="K316" s="14"/>
      <c r="L316" s="13"/>
      <c r="M316" s="13"/>
      <c r="N316" s="13"/>
      <c r="O316" s="87">
        <v>1</v>
      </c>
      <c r="P316" s="87"/>
      <c r="Q316" s="174">
        <f>(((G316*L316*2)+(H316*M316)+(I316*N316))*O316)*100</f>
        <v>0</v>
      </c>
      <c r="R316" s="17">
        <v>0.1</v>
      </c>
      <c r="S316" s="13"/>
      <c r="T316" s="16" t="e">
        <f>(Q316/S316)*1000</f>
        <v>#DIV/0!</v>
      </c>
    </row>
    <row r="317" spans="1:20" ht="33" customHeight="1" x14ac:dyDescent="0.25">
      <c r="A317" s="107">
        <v>318</v>
      </c>
      <c r="B317" s="14" t="s">
        <v>1073</v>
      </c>
      <c r="C317" s="13"/>
      <c r="D317" s="13">
        <v>13</v>
      </c>
      <c r="E317" s="14" t="s">
        <v>250</v>
      </c>
      <c r="F317" s="14" t="s">
        <v>235</v>
      </c>
      <c r="G317" s="13">
        <v>0</v>
      </c>
      <c r="H317" s="13"/>
      <c r="I317" s="13"/>
      <c r="J317" s="206">
        <f>(G317*2)+H317+I317</f>
        <v>0</v>
      </c>
      <c r="K317" s="14" t="s">
        <v>1074</v>
      </c>
      <c r="L317" s="13"/>
      <c r="M317" s="13"/>
      <c r="N317" s="13"/>
      <c r="O317" s="13"/>
      <c r="P317" s="13"/>
      <c r="Q317" s="174">
        <f>(((G317*L317*2)+(H317*M317)+(I317*N317))*O317)*100</f>
        <v>0</v>
      </c>
      <c r="R317" s="17">
        <v>0.1</v>
      </c>
      <c r="S317" s="13"/>
      <c r="T317" s="16" t="e">
        <f>(Q317/S317)*1000</f>
        <v>#DIV/0!</v>
      </c>
    </row>
    <row r="318" spans="1:20" ht="33" customHeight="1" x14ac:dyDescent="0.25">
      <c r="A318" s="107">
        <v>319</v>
      </c>
      <c r="B318" s="14" t="s">
        <v>1075</v>
      </c>
      <c r="C318" s="13" t="s">
        <v>165</v>
      </c>
      <c r="D318" s="13">
        <v>1</v>
      </c>
      <c r="E318" s="14" t="s">
        <v>250</v>
      </c>
      <c r="F318" s="14" t="s">
        <v>235</v>
      </c>
      <c r="G318" s="13">
        <v>0</v>
      </c>
      <c r="H318" s="13">
        <v>6</v>
      </c>
      <c r="I318" s="13">
        <v>1</v>
      </c>
      <c r="J318" s="206">
        <f>(G318*2)+H318+I318</f>
        <v>7</v>
      </c>
      <c r="K318" s="14"/>
      <c r="L318" s="13"/>
      <c r="M318" s="13"/>
      <c r="N318" s="13"/>
      <c r="O318" s="15">
        <v>1</v>
      </c>
      <c r="P318" s="15"/>
      <c r="Q318" s="174">
        <f>(((G318*L318*2)+(H318*M318)+(I318*N318))*O318)*100</f>
        <v>0</v>
      </c>
      <c r="R318" s="17">
        <v>0.1</v>
      </c>
      <c r="S318" s="13"/>
      <c r="T318" s="16" t="e">
        <f>(Q318/S318)*1000</f>
        <v>#DIV/0!</v>
      </c>
    </row>
    <row r="319" spans="1:20" ht="33" customHeight="1" x14ac:dyDescent="0.25">
      <c r="A319" s="107">
        <v>320</v>
      </c>
      <c r="B319" s="14" t="s">
        <v>1076</v>
      </c>
      <c r="C319" s="13"/>
      <c r="D319" s="13">
        <v>11</v>
      </c>
      <c r="E319" s="14" t="s">
        <v>1077</v>
      </c>
      <c r="F319" s="14" t="s">
        <v>235</v>
      </c>
      <c r="G319" s="13">
        <v>0</v>
      </c>
      <c r="H319" s="13"/>
      <c r="I319" s="13"/>
      <c r="J319" s="206">
        <f>(G319*2)+H319+I319</f>
        <v>0</v>
      </c>
      <c r="K319" s="14" t="s">
        <v>1078</v>
      </c>
      <c r="L319" s="13"/>
      <c r="M319" s="13"/>
      <c r="N319" s="13"/>
      <c r="O319" s="13"/>
      <c r="P319" s="13"/>
      <c r="Q319" s="174">
        <f>(((G319*L319*2)+(H319*M319)+(I319*N319))*O319)*100</f>
        <v>0</v>
      </c>
      <c r="R319" s="17">
        <v>0.1</v>
      </c>
      <c r="S319" s="13"/>
      <c r="T319" s="16" t="e">
        <f>(Q319/S319)*1000</f>
        <v>#DIV/0!</v>
      </c>
    </row>
    <row r="320" spans="1:20" ht="33" customHeight="1" x14ac:dyDescent="0.25">
      <c r="A320" s="107">
        <v>321</v>
      </c>
      <c r="B320" s="14" t="s">
        <v>1079</v>
      </c>
      <c r="C320" s="13"/>
      <c r="D320" s="13">
        <v>15</v>
      </c>
      <c r="E320" s="14" t="s">
        <v>303</v>
      </c>
      <c r="F320" s="14" t="s">
        <v>235</v>
      </c>
      <c r="G320" s="13">
        <v>4</v>
      </c>
      <c r="H320" s="13"/>
      <c r="I320" s="13"/>
      <c r="J320" s="206">
        <f>(G320*2)+H320+I320</f>
        <v>8</v>
      </c>
      <c r="K320" s="14" t="s">
        <v>185</v>
      </c>
      <c r="L320" s="13"/>
      <c r="M320" s="13"/>
      <c r="N320" s="13"/>
      <c r="O320" s="13"/>
      <c r="P320" s="13"/>
      <c r="Q320" s="174">
        <f>(((G320*L320*2)+(H320*M320)+(I320*N320))*O320)*100</f>
        <v>0</v>
      </c>
      <c r="R320" s="17">
        <v>0.1</v>
      </c>
      <c r="S320" s="13"/>
      <c r="T320" s="16" t="e">
        <f>(Q320/S320)*1000</f>
        <v>#DIV/0!</v>
      </c>
    </row>
    <row r="321" spans="1:20" ht="33" customHeight="1" x14ac:dyDescent="0.25">
      <c r="A321" s="107">
        <v>322</v>
      </c>
      <c r="B321" s="14" t="s">
        <v>1080</v>
      </c>
      <c r="C321" s="13"/>
      <c r="D321" s="13">
        <v>15</v>
      </c>
      <c r="E321" s="14" t="s">
        <v>303</v>
      </c>
      <c r="F321" s="14" t="s">
        <v>235</v>
      </c>
      <c r="G321" s="13">
        <v>0</v>
      </c>
      <c r="H321" s="13"/>
      <c r="I321" s="13"/>
      <c r="J321" s="206">
        <f>(G321*2)+H321+I321</f>
        <v>0</v>
      </c>
      <c r="K321" s="14" t="s">
        <v>185</v>
      </c>
      <c r="L321" s="13"/>
      <c r="M321" s="13"/>
      <c r="N321" s="13"/>
      <c r="O321" s="13"/>
      <c r="P321" s="13"/>
      <c r="Q321" s="174">
        <f>(((G321*L321*2)+(H321*M321)+(I321*N321))*O321)*100</f>
        <v>0</v>
      </c>
      <c r="R321" s="17">
        <v>0.1</v>
      </c>
      <c r="S321" s="13"/>
      <c r="T321" s="16" t="e">
        <f>(Q321/S321)*1000</f>
        <v>#DIV/0!</v>
      </c>
    </row>
    <row r="322" spans="1:20" ht="33" customHeight="1" x14ac:dyDescent="0.25">
      <c r="A322" s="107">
        <v>323</v>
      </c>
      <c r="B322" s="14" t="s">
        <v>1081</v>
      </c>
      <c r="C322" s="13"/>
      <c r="D322" s="13">
        <v>16</v>
      </c>
      <c r="E322" s="14" t="s">
        <v>154</v>
      </c>
      <c r="F322" s="14" t="s">
        <v>235</v>
      </c>
      <c r="G322" s="13">
        <v>0</v>
      </c>
      <c r="H322" s="13"/>
      <c r="I322" s="13"/>
      <c r="J322" s="206">
        <f>(G322*2)+H322+I322</f>
        <v>0</v>
      </c>
      <c r="K322" s="14"/>
      <c r="L322" s="13"/>
      <c r="M322" s="13"/>
      <c r="N322" s="13"/>
      <c r="O322" s="13"/>
      <c r="P322" s="13"/>
      <c r="Q322" s="174">
        <f>(((G322*L322*2)+(H322*M322)+(I322*N322))*O322)*100</f>
        <v>0</v>
      </c>
      <c r="R322" s="17">
        <v>0.1</v>
      </c>
      <c r="S322" s="13"/>
      <c r="T322" s="16" t="e">
        <f>(Q322/S322)*1000</f>
        <v>#DIV/0!</v>
      </c>
    </row>
    <row r="323" spans="1:20" ht="33" customHeight="1" x14ac:dyDescent="0.25">
      <c r="A323" s="107">
        <v>324</v>
      </c>
      <c r="B323" s="14" t="s">
        <v>1082</v>
      </c>
      <c r="C323" s="13"/>
      <c r="D323" s="13">
        <v>5</v>
      </c>
      <c r="E323" s="14" t="s">
        <v>801</v>
      </c>
      <c r="F323" s="14" t="s">
        <v>235</v>
      </c>
      <c r="G323" s="13">
        <v>0</v>
      </c>
      <c r="H323" s="13"/>
      <c r="I323" s="13"/>
      <c r="J323" s="206">
        <f>(G323*2)+H323+I323</f>
        <v>0</v>
      </c>
      <c r="K323" s="14"/>
      <c r="L323" s="13"/>
      <c r="M323" s="13"/>
      <c r="N323" s="13"/>
      <c r="O323" s="13"/>
      <c r="P323" s="13"/>
      <c r="Q323" s="174">
        <f>(((G323*L323*2)+(H323*M323)+(I323*N323))*O323)*100</f>
        <v>0</v>
      </c>
      <c r="R323" s="17">
        <v>0.1</v>
      </c>
      <c r="S323" s="13"/>
      <c r="T323" s="16" t="e">
        <f>(Q323/S323)*1000</f>
        <v>#DIV/0!</v>
      </c>
    </row>
    <row r="324" spans="1:20" ht="33" customHeight="1" x14ac:dyDescent="0.25">
      <c r="A324" s="107">
        <v>325</v>
      </c>
      <c r="B324" s="14" t="s">
        <v>1083</v>
      </c>
      <c r="C324" s="13"/>
      <c r="D324" s="13" t="s">
        <v>162</v>
      </c>
      <c r="E324" s="14" t="s">
        <v>1084</v>
      </c>
      <c r="F324" s="14" t="s">
        <v>235</v>
      </c>
      <c r="G324" s="13">
        <v>2</v>
      </c>
      <c r="H324" s="13"/>
      <c r="I324" s="13"/>
      <c r="J324" s="206">
        <f>(G324*2)+H324+I324</f>
        <v>4</v>
      </c>
      <c r="K324" s="14"/>
      <c r="L324" s="13"/>
      <c r="M324" s="13"/>
      <c r="N324" s="13"/>
      <c r="O324" s="13"/>
      <c r="P324" s="13"/>
      <c r="Q324" s="174">
        <f>(((G324*L324*2)+(H324*M324)+(I324*N324))*O324)*100</f>
        <v>0</v>
      </c>
      <c r="R324" s="17">
        <v>0.1</v>
      </c>
      <c r="S324" s="13"/>
      <c r="T324" s="16" t="e">
        <f>(Q324/S324)*1000</f>
        <v>#DIV/0!</v>
      </c>
    </row>
    <row r="325" spans="1:20" ht="33" customHeight="1" x14ac:dyDescent="0.25">
      <c r="A325" s="107">
        <v>326</v>
      </c>
      <c r="B325" s="14" t="s">
        <v>1085</v>
      </c>
      <c r="C325" s="13"/>
      <c r="D325" s="13">
        <v>20</v>
      </c>
      <c r="E325" s="14" t="s">
        <v>807</v>
      </c>
      <c r="F325" s="14" t="s">
        <v>235</v>
      </c>
      <c r="G325" s="13">
        <v>0</v>
      </c>
      <c r="H325" s="13"/>
      <c r="I325" s="13"/>
      <c r="J325" s="206">
        <f>(G325*2)+H325+I325</f>
        <v>0</v>
      </c>
      <c r="K325" s="14"/>
      <c r="L325" s="13"/>
      <c r="M325" s="13"/>
      <c r="N325" s="13"/>
      <c r="O325" s="13"/>
      <c r="P325" s="13"/>
      <c r="Q325" s="174">
        <f>(((G325*L325*2)+(H325*M325)+(I325*N325))*O325)*100</f>
        <v>0</v>
      </c>
      <c r="R325" s="17">
        <v>0.1</v>
      </c>
      <c r="S325" s="13"/>
      <c r="T325" s="16" t="e">
        <f>(Q325/S325)*1000</f>
        <v>#DIV/0!</v>
      </c>
    </row>
    <row r="326" spans="1:20" ht="33" customHeight="1" x14ac:dyDescent="0.25">
      <c r="A326" s="107">
        <v>327</v>
      </c>
      <c r="B326" s="14" t="s">
        <v>1086</v>
      </c>
      <c r="C326" s="13"/>
      <c r="D326" s="13">
        <v>19</v>
      </c>
      <c r="E326" s="14" t="s">
        <v>1087</v>
      </c>
      <c r="F326" s="14" t="s">
        <v>235</v>
      </c>
      <c r="G326" s="13">
        <v>0</v>
      </c>
      <c r="H326" s="13"/>
      <c r="I326" s="13"/>
      <c r="J326" s="206">
        <f>(G326*2)+H326+I326</f>
        <v>0</v>
      </c>
      <c r="K326" s="14" t="s">
        <v>1088</v>
      </c>
      <c r="L326" s="13"/>
      <c r="M326" s="13"/>
      <c r="N326" s="13"/>
      <c r="O326" s="13"/>
      <c r="P326" s="13"/>
      <c r="Q326" s="174">
        <f>(((G326*L326*2)+(H326*M326)+(I326*N326))*O326)*100</f>
        <v>0</v>
      </c>
      <c r="R326" s="17">
        <v>0.1</v>
      </c>
      <c r="S326" s="13"/>
      <c r="T326" s="16" t="e">
        <f>(Q326/S326)*1000</f>
        <v>#DIV/0!</v>
      </c>
    </row>
    <row r="327" spans="1:20" ht="33" customHeight="1" x14ac:dyDescent="0.25">
      <c r="A327" s="107">
        <v>328</v>
      </c>
      <c r="B327" s="14" t="s">
        <v>1089</v>
      </c>
      <c r="C327" s="13"/>
      <c r="D327" s="13">
        <v>18</v>
      </c>
      <c r="E327" s="14" t="s">
        <v>807</v>
      </c>
      <c r="F327" s="14" t="s">
        <v>235</v>
      </c>
      <c r="G327" s="13">
        <v>0</v>
      </c>
      <c r="H327" s="13"/>
      <c r="I327" s="13"/>
      <c r="J327" s="206">
        <f>(G327*2)+H327+I327</f>
        <v>0</v>
      </c>
      <c r="K327" s="14"/>
      <c r="L327" s="13"/>
      <c r="M327" s="13"/>
      <c r="N327" s="13"/>
      <c r="O327" s="13"/>
      <c r="P327" s="13"/>
      <c r="Q327" s="174">
        <f>(((G327*L327*2)+(H327*M327)+(I327*N327))*O327)*100</f>
        <v>0</v>
      </c>
      <c r="R327" s="17">
        <v>0.1</v>
      </c>
      <c r="S327" s="13"/>
      <c r="T327" s="16" t="e">
        <f>(Q327/S327)*1000</f>
        <v>#DIV/0!</v>
      </c>
    </row>
    <row r="328" spans="1:20" ht="33" customHeight="1" x14ac:dyDescent="0.25">
      <c r="A328" s="107">
        <v>329</v>
      </c>
      <c r="B328" s="14" t="s">
        <v>1090</v>
      </c>
      <c r="C328" s="13"/>
      <c r="D328" s="13">
        <v>10</v>
      </c>
      <c r="E328" s="14" t="s">
        <v>807</v>
      </c>
      <c r="F328" s="14" t="s">
        <v>235</v>
      </c>
      <c r="G328" s="13">
        <v>0</v>
      </c>
      <c r="H328" s="13"/>
      <c r="I328" s="13"/>
      <c r="J328" s="206">
        <f>(G328*2)+H328+I328</f>
        <v>0</v>
      </c>
      <c r="K328" s="14"/>
      <c r="L328" s="13"/>
      <c r="M328" s="13"/>
      <c r="N328" s="13"/>
      <c r="O328" s="13"/>
      <c r="P328" s="13"/>
      <c r="Q328" s="174">
        <f>(((G328*L328*2)+(H328*M328)+(I328*N328))*O328)*100</f>
        <v>0</v>
      </c>
      <c r="R328" s="17">
        <v>0.1</v>
      </c>
      <c r="S328" s="13"/>
      <c r="T328" s="16" t="e">
        <f>(Q328/S328)*1000</f>
        <v>#DIV/0!</v>
      </c>
    </row>
    <row r="329" spans="1:20" ht="33" customHeight="1" x14ac:dyDescent="0.25">
      <c r="A329" s="107">
        <v>330</v>
      </c>
      <c r="B329" s="14" t="s">
        <v>1091</v>
      </c>
      <c r="C329" s="13"/>
      <c r="D329" s="13">
        <v>9</v>
      </c>
      <c r="E329" s="14" t="s">
        <v>1092</v>
      </c>
      <c r="F329" s="14" t="s">
        <v>235</v>
      </c>
      <c r="G329" s="13">
        <v>0</v>
      </c>
      <c r="H329" s="13"/>
      <c r="I329" s="13"/>
      <c r="J329" s="206">
        <f>(G329*2)+H329+I329</f>
        <v>0</v>
      </c>
      <c r="K329" s="14"/>
      <c r="L329" s="13"/>
      <c r="M329" s="13"/>
      <c r="N329" s="13"/>
      <c r="O329" s="13"/>
      <c r="P329" s="13"/>
      <c r="Q329" s="174">
        <f>(((G329*L329*2)+(H329*M329)+(I329*N329))*O329)*100</f>
        <v>0</v>
      </c>
      <c r="R329" s="17">
        <v>0.1</v>
      </c>
      <c r="S329" s="13"/>
      <c r="T329" s="16" t="e">
        <f>(Q329/S329)*1000</f>
        <v>#DIV/0!</v>
      </c>
    </row>
    <row r="330" spans="1:20" ht="33" customHeight="1" x14ac:dyDescent="0.25">
      <c r="A330" s="107">
        <v>331</v>
      </c>
      <c r="B330" s="14" t="s">
        <v>1093</v>
      </c>
      <c r="C330" s="13" t="s">
        <v>165</v>
      </c>
      <c r="D330" s="13">
        <v>2</v>
      </c>
      <c r="E330" s="14" t="s">
        <v>1094</v>
      </c>
      <c r="F330" s="14" t="s">
        <v>235</v>
      </c>
      <c r="G330" s="13">
        <v>2</v>
      </c>
      <c r="H330" s="13">
        <v>6</v>
      </c>
      <c r="I330" s="13">
        <v>1</v>
      </c>
      <c r="J330" s="206">
        <f>(G330*2)+H330+I330</f>
        <v>11</v>
      </c>
      <c r="K330" s="14"/>
      <c r="L330" s="13"/>
      <c r="M330" s="13"/>
      <c r="N330" s="13"/>
      <c r="O330" s="15">
        <v>1.1499999999999999</v>
      </c>
      <c r="P330" s="15"/>
      <c r="Q330" s="174">
        <f>(((G330*L330*2)+(H330*M330)+(I330*N330))*O330)*100</f>
        <v>0</v>
      </c>
      <c r="R330" s="17">
        <v>0.1</v>
      </c>
      <c r="S330" s="13"/>
      <c r="T330" s="16" t="e">
        <f>(Q330/S330)*1000</f>
        <v>#DIV/0!</v>
      </c>
    </row>
    <row r="331" spans="1:20" ht="33" customHeight="1" x14ac:dyDescent="0.25">
      <c r="A331" s="107">
        <v>332</v>
      </c>
      <c r="B331" s="14" t="s">
        <v>1095</v>
      </c>
      <c r="C331" s="13"/>
      <c r="D331" s="13">
        <v>5</v>
      </c>
      <c r="E331" s="14" t="s">
        <v>1096</v>
      </c>
      <c r="F331" s="14" t="s">
        <v>235</v>
      </c>
      <c r="G331" s="13">
        <v>0</v>
      </c>
      <c r="H331" s="13"/>
      <c r="I331" s="13"/>
      <c r="J331" s="206">
        <f>(G331*2)+H331+I331</f>
        <v>0</v>
      </c>
      <c r="K331" s="14"/>
      <c r="L331" s="13"/>
      <c r="M331" s="13"/>
      <c r="N331" s="13"/>
      <c r="O331" s="13"/>
      <c r="P331" s="13"/>
      <c r="Q331" s="174">
        <f>(((G331*L331*2)+(H331*M331)+(I331*N331))*O331)*100</f>
        <v>0</v>
      </c>
      <c r="R331" s="17">
        <v>0.1</v>
      </c>
      <c r="S331" s="13"/>
      <c r="T331" s="16" t="e">
        <f>(Q331/S331)*1000</f>
        <v>#DIV/0!</v>
      </c>
    </row>
    <row r="332" spans="1:20" ht="33" customHeight="1" x14ac:dyDescent="0.25">
      <c r="A332" s="107">
        <v>333</v>
      </c>
      <c r="B332" s="14" t="s">
        <v>1097</v>
      </c>
      <c r="C332" s="13"/>
      <c r="D332" s="13">
        <v>5</v>
      </c>
      <c r="E332" s="14" t="s">
        <v>1098</v>
      </c>
      <c r="F332" s="14" t="s">
        <v>235</v>
      </c>
      <c r="G332" s="13">
        <v>0</v>
      </c>
      <c r="H332" s="13"/>
      <c r="I332" s="13"/>
      <c r="J332" s="206">
        <f>(G332*2)+H332+I332</f>
        <v>0</v>
      </c>
      <c r="K332" s="14" t="s">
        <v>507</v>
      </c>
      <c r="L332" s="13"/>
      <c r="M332" s="13"/>
      <c r="N332" s="13"/>
      <c r="O332" s="13"/>
      <c r="P332" s="13"/>
      <c r="Q332" s="174">
        <f>(((G332*L332*2)+(H332*M332)+(I332*N332))*O332)*100</f>
        <v>0</v>
      </c>
      <c r="R332" s="17">
        <v>0.1</v>
      </c>
      <c r="S332" s="13"/>
      <c r="T332" s="16" t="e">
        <f>(Q332/S332)*1000</f>
        <v>#DIV/0!</v>
      </c>
    </row>
    <row r="333" spans="1:20" ht="33" customHeight="1" x14ac:dyDescent="0.25">
      <c r="A333" s="107">
        <v>334</v>
      </c>
      <c r="B333" s="14" t="s">
        <v>1099</v>
      </c>
      <c r="C333" s="13"/>
      <c r="D333" s="13">
        <v>5</v>
      </c>
      <c r="E333" s="14" t="s">
        <v>1100</v>
      </c>
      <c r="F333" s="14" t="s">
        <v>235</v>
      </c>
      <c r="G333" s="13">
        <v>0</v>
      </c>
      <c r="H333" s="13"/>
      <c r="I333" s="13"/>
      <c r="J333" s="206">
        <f>(G333*2)+H333+I333</f>
        <v>0</v>
      </c>
      <c r="K333" s="14" t="s">
        <v>377</v>
      </c>
      <c r="L333" s="13"/>
      <c r="M333" s="13"/>
      <c r="N333" s="13"/>
      <c r="O333" s="13"/>
      <c r="P333" s="13"/>
      <c r="Q333" s="174">
        <f>(((G333*L333*2)+(H333*M333)+(I333*N333))*O333)*100</f>
        <v>0</v>
      </c>
      <c r="R333" s="17">
        <v>0.1</v>
      </c>
      <c r="S333" s="13"/>
      <c r="T333" s="16" t="e">
        <f>(Q333/S333)*1000</f>
        <v>#DIV/0!</v>
      </c>
    </row>
    <row r="334" spans="1:20" ht="33" customHeight="1" x14ac:dyDescent="0.25">
      <c r="A334" s="107">
        <v>335</v>
      </c>
      <c r="B334" s="14" t="s">
        <v>1101</v>
      </c>
      <c r="C334" s="13"/>
      <c r="D334" s="13">
        <v>5</v>
      </c>
      <c r="E334" s="14" t="s">
        <v>1102</v>
      </c>
      <c r="F334" s="14" t="s">
        <v>235</v>
      </c>
      <c r="G334" s="13">
        <v>0</v>
      </c>
      <c r="H334" s="13"/>
      <c r="I334" s="13"/>
      <c r="J334" s="206">
        <f>(G334*2)+H334+I334</f>
        <v>0</v>
      </c>
      <c r="K334" s="14" t="s">
        <v>377</v>
      </c>
      <c r="L334" s="13"/>
      <c r="M334" s="13"/>
      <c r="N334" s="13"/>
      <c r="O334" s="13"/>
      <c r="P334" s="13"/>
      <c r="Q334" s="174">
        <f>(((G334*L334*2)+(H334*M334)+(I334*N334))*O334)*100</f>
        <v>0</v>
      </c>
      <c r="R334" s="17">
        <v>0.1</v>
      </c>
      <c r="S334" s="13"/>
      <c r="T334" s="16" t="e">
        <f>(Q334/S334)*1000</f>
        <v>#DIV/0!</v>
      </c>
    </row>
    <row r="335" spans="1:20" ht="33" customHeight="1" x14ac:dyDescent="0.25">
      <c r="A335" s="107">
        <v>336</v>
      </c>
      <c r="B335" s="14" t="s">
        <v>1103</v>
      </c>
      <c r="C335" s="13"/>
      <c r="D335" s="13">
        <v>20</v>
      </c>
      <c r="E335" s="14" t="s">
        <v>1104</v>
      </c>
      <c r="F335" s="14" t="s">
        <v>235</v>
      </c>
      <c r="G335" s="13">
        <v>0</v>
      </c>
      <c r="H335" s="13"/>
      <c r="I335" s="13"/>
      <c r="J335" s="206">
        <f>(G335*2)+H335+I335</f>
        <v>0</v>
      </c>
      <c r="K335" s="14"/>
      <c r="L335" s="13"/>
      <c r="M335" s="13"/>
      <c r="N335" s="13"/>
      <c r="O335" s="13"/>
      <c r="P335" s="13"/>
      <c r="Q335" s="174">
        <f>(((G335*L335*2)+(H335*M335)+(I335*N335))*O335)*100</f>
        <v>0</v>
      </c>
      <c r="R335" s="17">
        <v>0.1</v>
      </c>
      <c r="S335" s="13"/>
      <c r="T335" s="16" t="e">
        <f>(Q335/S335)*1000</f>
        <v>#DIV/0!</v>
      </c>
    </row>
    <row r="336" spans="1:20" ht="33" customHeight="1" x14ac:dyDescent="0.25">
      <c r="A336" s="107">
        <v>337</v>
      </c>
      <c r="B336" s="14" t="s">
        <v>1105</v>
      </c>
      <c r="C336" s="13"/>
      <c r="D336" s="13">
        <v>7</v>
      </c>
      <c r="E336" s="14" t="s">
        <v>1106</v>
      </c>
      <c r="F336" s="14" t="s">
        <v>235</v>
      </c>
      <c r="G336" s="13">
        <v>0</v>
      </c>
      <c r="H336" s="13"/>
      <c r="I336" s="13"/>
      <c r="J336" s="206">
        <f>(G336*2)+H336+I336</f>
        <v>0</v>
      </c>
      <c r="K336" s="14"/>
      <c r="L336" s="13"/>
      <c r="M336" s="13"/>
      <c r="N336" s="13"/>
      <c r="O336" s="13"/>
      <c r="P336" s="13"/>
      <c r="Q336" s="174">
        <f>(((G336*L336*2)+(H336*M336)+(I336*N336))*O336)*100</f>
        <v>0</v>
      </c>
      <c r="R336" s="17">
        <v>0.1</v>
      </c>
      <c r="S336" s="13"/>
      <c r="T336" s="16" t="e">
        <f>(Q336/S336)*1000</f>
        <v>#DIV/0!</v>
      </c>
    </row>
    <row r="337" spans="1:20" ht="33" customHeight="1" x14ac:dyDescent="0.25">
      <c r="A337" s="107">
        <v>338</v>
      </c>
      <c r="B337" s="14" t="s">
        <v>1107</v>
      </c>
      <c r="C337" s="13" t="s">
        <v>152</v>
      </c>
      <c r="D337" s="13" t="s">
        <v>459</v>
      </c>
      <c r="E337" s="14" t="s">
        <v>1108</v>
      </c>
      <c r="F337" s="14" t="s">
        <v>235</v>
      </c>
      <c r="G337" s="13">
        <v>0</v>
      </c>
      <c r="H337" s="13"/>
      <c r="I337" s="13"/>
      <c r="J337" s="206">
        <f>(G337*2)+H337+I337</f>
        <v>0</v>
      </c>
      <c r="K337" s="14" t="s">
        <v>1109</v>
      </c>
      <c r="L337" s="13"/>
      <c r="M337" s="13"/>
      <c r="N337" s="13"/>
      <c r="O337" s="13"/>
      <c r="P337" s="13"/>
      <c r="Q337" s="174">
        <f>(((G337*L337*2)+(H337*M337)+(I337*N337))*O337)*100</f>
        <v>0</v>
      </c>
      <c r="R337" s="17">
        <v>0.1</v>
      </c>
      <c r="S337" s="13"/>
      <c r="T337" s="16" t="e">
        <f>(Q337/S337)*1000</f>
        <v>#DIV/0!</v>
      </c>
    </row>
    <row r="338" spans="1:20" ht="33" customHeight="1" x14ac:dyDescent="0.25">
      <c r="A338" s="107">
        <v>339</v>
      </c>
      <c r="B338" s="14" t="s">
        <v>1110</v>
      </c>
      <c r="C338" s="13"/>
      <c r="D338" s="13">
        <v>18</v>
      </c>
      <c r="E338" s="14" t="s">
        <v>154</v>
      </c>
      <c r="F338" s="14" t="s">
        <v>235</v>
      </c>
      <c r="G338" s="13">
        <v>0</v>
      </c>
      <c r="H338" s="13"/>
      <c r="I338" s="13"/>
      <c r="J338" s="206">
        <f>(G338*2)+H338+I338</f>
        <v>0</v>
      </c>
      <c r="K338" s="14" t="s">
        <v>1111</v>
      </c>
      <c r="L338" s="13"/>
      <c r="M338" s="13"/>
      <c r="N338" s="13"/>
      <c r="O338" s="13"/>
      <c r="P338" s="13"/>
      <c r="Q338" s="174">
        <f>(((G338*L338*2)+(H338*M338)+(I338*N338))*O338)*100</f>
        <v>0</v>
      </c>
      <c r="R338" s="17">
        <v>0.1</v>
      </c>
      <c r="S338" s="13"/>
      <c r="T338" s="16" t="e">
        <f>(Q338/S338)*1000</f>
        <v>#DIV/0!</v>
      </c>
    </row>
    <row r="339" spans="1:20" ht="33" customHeight="1" x14ac:dyDescent="0.25">
      <c r="A339" s="107">
        <v>340</v>
      </c>
      <c r="B339" s="14" t="s">
        <v>1112</v>
      </c>
      <c r="C339" s="13"/>
      <c r="D339" s="13">
        <v>18</v>
      </c>
      <c r="E339" s="14" t="s">
        <v>154</v>
      </c>
      <c r="F339" s="14" t="s">
        <v>235</v>
      </c>
      <c r="G339" s="13">
        <v>0</v>
      </c>
      <c r="H339" s="13"/>
      <c r="I339" s="13"/>
      <c r="J339" s="206">
        <f>(G339*2)+H339+I339</f>
        <v>0</v>
      </c>
      <c r="K339" s="14" t="s">
        <v>1111</v>
      </c>
      <c r="L339" s="13"/>
      <c r="M339" s="13"/>
      <c r="N339" s="13"/>
      <c r="O339" s="13"/>
      <c r="P339" s="13"/>
      <c r="Q339" s="174">
        <f>(((G339*L339*2)+(H339*M339)+(I339*N339))*O339)*100</f>
        <v>0</v>
      </c>
      <c r="R339" s="17">
        <v>0.1</v>
      </c>
      <c r="S339" s="13"/>
      <c r="T339" s="16" t="e">
        <f>(Q339/S339)*1000</f>
        <v>#DIV/0!</v>
      </c>
    </row>
    <row r="340" spans="1:20" ht="33" customHeight="1" x14ac:dyDescent="0.25">
      <c r="A340" s="107">
        <v>341</v>
      </c>
      <c r="B340" s="14" t="s">
        <v>1116</v>
      </c>
      <c r="C340" s="13"/>
      <c r="D340" s="13">
        <v>5</v>
      </c>
      <c r="E340" s="14"/>
      <c r="F340" s="14" t="s">
        <v>235</v>
      </c>
      <c r="G340" s="13">
        <v>0</v>
      </c>
      <c r="H340" s="13"/>
      <c r="I340" s="13"/>
      <c r="J340" s="206">
        <f>(G340*2)+H340+I340</f>
        <v>0</v>
      </c>
      <c r="K340" s="14"/>
      <c r="L340" s="13"/>
      <c r="M340" s="13"/>
      <c r="N340" s="13"/>
      <c r="O340" s="13"/>
      <c r="P340" s="13"/>
      <c r="Q340" s="174">
        <f>(((G340*L340*2)+(H340*M340)+(I340*N340))*O340)*100</f>
        <v>0</v>
      </c>
      <c r="R340" s="17">
        <v>0.1</v>
      </c>
      <c r="S340" s="13"/>
      <c r="T340" s="16" t="e">
        <f>(Q340/S340)*1000</f>
        <v>#DIV/0!</v>
      </c>
    </row>
    <row r="341" spans="1:20" ht="33" customHeight="1" x14ac:dyDescent="0.25">
      <c r="A341" s="107">
        <v>342</v>
      </c>
      <c r="B341" s="14" t="s">
        <v>1117</v>
      </c>
      <c r="C341" s="13"/>
      <c r="D341" s="13">
        <v>5</v>
      </c>
      <c r="E341" s="296" t="s">
        <v>1118</v>
      </c>
      <c r="F341" s="14" t="s">
        <v>235</v>
      </c>
      <c r="G341" s="13">
        <v>0</v>
      </c>
      <c r="H341" s="13"/>
      <c r="I341" s="13"/>
      <c r="J341" s="206">
        <f>(G341*2)+H341+I341</f>
        <v>0</v>
      </c>
      <c r="K341" s="14"/>
      <c r="L341" s="13"/>
      <c r="M341" s="13"/>
      <c r="N341" s="13"/>
      <c r="O341" s="13"/>
      <c r="P341" s="13"/>
      <c r="Q341" s="174">
        <f>(((G341*L341*2)+(H341*M341)+(I341*N341))*O341)*100</f>
        <v>0</v>
      </c>
      <c r="R341" s="17">
        <v>0.1</v>
      </c>
      <c r="S341" s="13"/>
      <c r="T341" s="16" t="e">
        <f>(Q341/S341)*1000</f>
        <v>#DIV/0!</v>
      </c>
    </row>
    <row r="342" spans="1:20" ht="33" customHeight="1" x14ac:dyDescent="0.25">
      <c r="A342" s="107">
        <v>343</v>
      </c>
      <c r="B342" s="14" t="s">
        <v>1119</v>
      </c>
      <c r="C342" s="13"/>
      <c r="D342" s="13" t="s">
        <v>949</v>
      </c>
      <c r="E342" s="14" t="s">
        <v>1120</v>
      </c>
      <c r="F342" s="14" t="s">
        <v>235</v>
      </c>
      <c r="G342" s="13"/>
      <c r="H342" s="13"/>
      <c r="I342" s="13"/>
      <c r="J342" s="206">
        <f>(G342*2)+H342+I342</f>
        <v>0</v>
      </c>
      <c r="K342" s="14"/>
      <c r="L342" s="13"/>
      <c r="M342" s="13"/>
      <c r="N342" s="13"/>
      <c r="O342" s="13"/>
      <c r="P342" s="13"/>
      <c r="Q342" s="174">
        <f>(((G342*L342*2)+(H342*M342)+(I342*N342))*O342)*100</f>
        <v>0</v>
      </c>
      <c r="R342" s="17">
        <v>0.1</v>
      </c>
      <c r="S342" s="13"/>
      <c r="T342" s="16" t="e">
        <f>(Q342/S342)*1000</f>
        <v>#DIV/0!</v>
      </c>
    </row>
    <row r="343" spans="1:20" ht="33" customHeight="1" x14ac:dyDescent="0.25">
      <c r="A343" s="107">
        <v>344</v>
      </c>
      <c r="B343" s="14" t="s">
        <v>1121</v>
      </c>
      <c r="C343" s="13"/>
      <c r="D343" s="13" t="s">
        <v>1122</v>
      </c>
      <c r="E343" s="14" t="s">
        <v>1120</v>
      </c>
      <c r="F343" s="14" t="s">
        <v>235</v>
      </c>
      <c r="G343" s="13"/>
      <c r="H343" s="13"/>
      <c r="I343" s="13"/>
      <c r="J343" s="206">
        <f>(G343*2)+H343+I343</f>
        <v>0</v>
      </c>
      <c r="K343" s="14"/>
      <c r="L343" s="13"/>
      <c r="M343" s="13"/>
      <c r="N343" s="13"/>
      <c r="O343" s="13"/>
      <c r="P343" s="13"/>
      <c r="Q343" s="174">
        <f>(((G343*L343*2)+(H343*M343)+(I343*N343))*O343)*100</f>
        <v>0</v>
      </c>
      <c r="R343" s="17">
        <v>0.1</v>
      </c>
      <c r="S343" s="13"/>
      <c r="T343" s="16" t="e">
        <f>(Q343/S343)*1000</f>
        <v>#DIV/0!</v>
      </c>
    </row>
    <row r="344" spans="1:20" ht="33" customHeight="1" x14ac:dyDescent="0.25">
      <c r="A344" s="107">
        <v>345</v>
      </c>
      <c r="B344" s="14" t="s">
        <v>1123</v>
      </c>
      <c r="C344" s="13"/>
      <c r="D344" s="13">
        <v>12</v>
      </c>
      <c r="E344" s="14" t="s">
        <v>154</v>
      </c>
      <c r="F344" s="14" t="s">
        <v>235</v>
      </c>
      <c r="G344" s="13"/>
      <c r="H344" s="13"/>
      <c r="I344" s="13"/>
      <c r="J344" s="206">
        <f>(G344*2)+H344+I344</f>
        <v>0</v>
      </c>
      <c r="K344" s="14"/>
      <c r="L344" s="13"/>
      <c r="M344" s="13"/>
      <c r="N344" s="13"/>
      <c r="O344" s="13"/>
      <c r="P344" s="13"/>
      <c r="Q344" s="174">
        <f>(((G344*L344*2)+(H344*M344)+(I344*N344))*O344)*100</f>
        <v>0</v>
      </c>
      <c r="R344" s="17">
        <v>0.1</v>
      </c>
      <c r="S344" s="13"/>
      <c r="T344" s="16" t="e">
        <f>(Q344/S344)*1000</f>
        <v>#DIV/0!</v>
      </c>
    </row>
    <row r="345" spans="1:20" ht="33" customHeight="1" x14ac:dyDescent="0.25">
      <c r="A345" s="107">
        <v>346</v>
      </c>
      <c r="B345" s="14" t="s">
        <v>1124</v>
      </c>
      <c r="C345" s="13" t="s">
        <v>165</v>
      </c>
      <c r="D345" s="13">
        <v>2</v>
      </c>
      <c r="E345" s="14" t="s">
        <v>1120</v>
      </c>
      <c r="F345" s="14" t="s">
        <v>235</v>
      </c>
      <c r="G345" s="13">
        <v>6</v>
      </c>
      <c r="H345" s="13">
        <v>6</v>
      </c>
      <c r="I345" s="13">
        <v>3</v>
      </c>
      <c r="J345" s="206">
        <f>(G345*2)+H345+I345</f>
        <v>21</v>
      </c>
      <c r="K345" s="14"/>
      <c r="L345" s="13"/>
      <c r="M345" s="13"/>
      <c r="N345" s="13"/>
      <c r="O345" s="15">
        <v>1.1499999999999999</v>
      </c>
      <c r="P345" s="15"/>
      <c r="Q345" s="174">
        <f>(((G345*L345*2)+(H345*M345)+(I345*N345))*O345)*100</f>
        <v>0</v>
      </c>
      <c r="R345" s="17">
        <v>0.1</v>
      </c>
      <c r="S345" s="13"/>
      <c r="T345" s="16" t="e">
        <f>(Q345/S345)*1000</f>
        <v>#DIV/0!</v>
      </c>
    </row>
    <row r="346" spans="1:20" ht="33" customHeight="1" x14ac:dyDescent="0.25">
      <c r="A346" s="107">
        <v>347</v>
      </c>
      <c r="B346" s="14" t="s">
        <v>1125</v>
      </c>
      <c r="C346" s="13" t="s">
        <v>165</v>
      </c>
      <c r="D346" s="13">
        <v>13</v>
      </c>
      <c r="E346" s="14" t="s">
        <v>1126</v>
      </c>
      <c r="F346" s="14" t="s">
        <v>235</v>
      </c>
      <c r="G346" s="13"/>
      <c r="H346" s="13"/>
      <c r="I346" s="13"/>
      <c r="J346" s="206">
        <f>(G346*2)+H346+I346</f>
        <v>0</v>
      </c>
      <c r="K346" s="14"/>
      <c r="L346" s="13"/>
      <c r="M346" s="13"/>
      <c r="N346" s="13"/>
      <c r="O346" s="13"/>
      <c r="P346" s="13"/>
      <c r="Q346" s="174">
        <f>(((G346*L346*2)+(H346*M346)+(I346*N346))*O346)*100</f>
        <v>0</v>
      </c>
      <c r="R346" s="17">
        <v>0.1</v>
      </c>
      <c r="S346" s="13"/>
      <c r="T346" s="16" t="e">
        <f>(Q346/S346)*1000</f>
        <v>#DIV/0!</v>
      </c>
    </row>
    <row r="347" spans="1:20" ht="33" customHeight="1" x14ac:dyDescent="0.25">
      <c r="A347" s="107">
        <v>348</v>
      </c>
      <c r="B347" s="14" t="s">
        <v>1127</v>
      </c>
      <c r="C347" s="13"/>
      <c r="D347" s="13">
        <v>13</v>
      </c>
      <c r="E347" s="14" t="s">
        <v>1128</v>
      </c>
      <c r="F347" s="14" t="s">
        <v>235</v>
      </c>
      <c r="G347" s="13"/>
      <c r="H347" s="13"/>
      <c r="I347" s="13"/>
      <c r="J347" s="206">
        <f>(G347*2)+H347+I347</f>
        <v>0</v>
      </c>
      <c r="K347" s="14"/>
      <c r="L347" s="13"/>
      <c r="M347" s="13"/>
      <c r="N347" s="13"/>
      <c r="O347" s="13"/>
      <c r="P347" s="13"/>
      <c r="Q347" s="174">
        <f>(((G347*L347*2)+(H347*M347)+(I347*N347))*O347)*100</f>
        <v>0</v>
      </c>
      <c r="R347" s="17">
        <v>0.1</v>
      </c>
      <c r="S347" s="13"/>
      <c r="T347" s="16" t="e">
        <f>(Q347/S347)*1000</f>
        <v>#DIV/0!</v>
      </c>
    </row>
    <row r="348" spans="1:20" ht="33" customHeight="1" x14ac:dyDescent="0.25">
      <c r="A348" s="107">
        <v>349</v>
      </c>
      <c r="B348" s="14" t="s">
        <v>1129</v>
      </c>
      <c r="C348" s="13" t="s">
        <v>152</v>
      </c>
      <c r="D348" s="13">
        <v>1</v>
      </c>
      <c r="E348" s="14" t="s">
        <v>1130</v>
      </c>
      <c r="F348" s="14" t="s">
        <v>235</v>
      </c>
      <c r="G348" s="13">
        <v>0</v>
      </c>
      <c r="H348" s="13">
        <v>3</v>
      </c>
      <c r="I348" s="13">
        <v>1</v>
      </c>
      <c r="J348" s="18">
        <f>(G348*2)+H348+I348</f>
        <v>4</v>
      </c>
      <c r="K348" s="14" t="s">
        <v>1131</v>
      </c>
      <c r="L348" s="13"/>
      <c r="M348" s="13"/>
      <c r="N348" s="13"/>
      <c r="O348" s="15">
        <v>1</v>
      </c>
      <c r="P348" s="15"/>
      <c r="Q348" s="84">
        <f>(((G348*L348*2)+(H348*M348)+(I348*N348))*O348)*100</f>
        <v>0</v>
      </c>
      <c r="R348" s="17">
        <v>0.1</v>
      </c>
      <c r="S348" s="17"/>
      <c r="T348" s="16" t="e">
        <f>(Q348/S348)*1000</f>
        <v>#DIV/0!</v>
      </c>
    </row>
    <row r="349" spans="1:20" ht="33" customHeight="1" x14ac:dyDescent="0.25">
      <c r="A349" s="107">
        <v>350</v>
      </c>
      <c r="B349" s="14" t="s">
        <v>1132</v>
      </c>
      <c r="C349" s="13" t="s">
        <v>165</v>
      </c>
      <c r="D349" s="13">
        <v>2</v>
      </c>
      <c r="E349" s="14" t="s">
        <v>1133</v>
      </c>
      <c r="F349" s="14" t="s">
        <v>235</v>
      </c>
      <c r="G349" s="13">
        <v>8</v>
      </c>
      <c r="H349" s="13">
        <v>1</v>
      </c>
      <c r="I349" s="13">
        <v>3</v>
      </c>
      <c r="J349" s="206">
        <f>(G349*2)+H349+I349</f>
        <v>20</v>
      </c>
      <c r="K349" s="14"/>
      <c r="L349" s="13"/>
      <c r="M349" s="13"/>
      <c r="N349" s="13"/>
      <c r="O349" s="15">
        <v>1.1499999999999999</v>
      </c>
      <c r="P349" s="15"/>
      <c r="Q349" s="174">
        <f>(((G349*L349*2)+(H349*M349)+(I349*N349))*O349)*100</f>
        <v>0</v>
      </c>
      <c r="R349" s="17">
        <v>0.1</v>
      </c>
      <c r="S349" s="13"/>
      <c r="T349" s="16" t="e">
        <f>(Q349/S349)*1000</f>
        <v>#DIV/0!</v>
      </c>
    </row>
    <row r="350" spans="1:20" ht="33" customHeight="1" x14ac:dyDescent="0.25">
      <c r="A350" s="107">
        <v>351</v>
      </c>
      <c r="B350" s="14" t="s">
        <v>1137</v>
      </c>
      <c r="C350" s="13" t="s">
        <v>165</v>
      </c>
      <c r="D350" s="13" t="s">
        <v>206</v>
      </c>
      <c r="E350" s="14" t="s">
        <v>172</v>
      </c>
      <c r="F350" s="14" t="s">
        <v>235</v>
      </c>
      <c r="G350" s="13">
        <v>4</v>
      </c>
      <c r="H350" s="13">
        <v>6</v>
      </c>
      <c r="I350" s="13">
        <v>9</v>
      </c>
      <c r="J350" s="206">
        <f>(G350*2)+H350+I350</f>
        <v>23</v>
      </c>
      <c r="K350" s="14"/>
      <c r="L350" s="13"/>
      <c r="M350" s="13"/>
      <c r="N350" s="13"/>
      <c r="O350" s="15">
        <v>1.1499999999999999</v>
      </c>
      <c r="P350" s="15"/>
      <c r="Q350" s="174">
        <f>(((G350*L350*2)+(H350*M350)+(I350*N350))*O350)*100</f>
        <v>0</v>
      </c>
      <c r="R350" s="17">
        <v>0.1</v>
      </c>
      <c r="S350" s="13"/>
      <c r="T350" s="16" t="e">
        <f>(Q350/S350)*1000</f>
        <v>#DIV/0!</v>
      </c>
    </row>
    <row r="351" spans="1:20" ht="33" customHeight="1" x14ac:dyDescent="0.25">
      <c r="A351" s="107">
        <v>352</v>
      </c>
      <c r="B351" s="14" t="s">
        <v>1138</v>
      </c>
      <c r="C351" s="13" t="s">
        <v>165</v>
      </c>
      <c r="D351" s="13" t="s">
        <v>206</v>
      </c>
      <c r="E351" s="14" t="s">
        <v>172</v>
      </c>
      <c r="F351" s="14" t="s">
        <v>235</v>
      </c>
      <c r="G351" s="13">
        <v>4</v>
      </c>
      <c r="H351" s="13">
        <v>6</v>
      </c>
      <c r="I351" s="13">
        <v>9</v>
      </c>
      <c r="J351" s="206">
        <f>(G351*2)+H351+I351</f>
        <v>23</v>
      </c>
      <c r="K351" s="14"/>
      <c r="L351" s="13"/>
      <c r="M351" s="13"/>
      <c r="N351" s="13"/>
      <c r="O351" s="15">
        <v>1.1499999999999999</v>
      </c>
      <c r="P351" s="15"/>
      <c r="Q351" s="174">
        <f>(((G351*L351*2)+(H351*M351)+(I351*N351))*O351)*100</f>
        <v>0</v>
      </c>
      <c r="R351" s="17">
        <v>0.1</v>
      </c>
      <c r="S351" s="13"/>
      <c r="T351" s="16" t="e">
        <f>(Q351/S351)*1000</f>
        <v>#DIV/0!</v>
      </c>
    </row>
    <row r="352" spans="1:20" ht="33" customHeight="1" x14ac:dyDescent="0.25">
      <c r="A352" s="107">
        <v>353</v>
      </c>
      <c r="B352" s="14" t="s">
        <v>1139</v>
      </c>
      <c r="C352" s="13" t="s">
        <v>165</v>
      </c>
      <c r="D352" s="13" t="s">
        <v>896</v>
      </c>
      <c r="E352" s="14" t="s">
        <v>172</v>
      </c>
      <c r="F352" s="14" t="s">
        <v>235</v>
      </c>
      <c r="G352" s="13">
        <v>8</v>
      </c>
      <c r="H352" s="13">
        <v>6</v>
      </c>
      <c r="I352" s="13">
        <v>1</v>
      </c>
      <c r="J352" s="206">
        <f>(G352*2)+H352+I352</f>
        <v>23</v>
      </c>
      <c r="K352" s="14"/>
      <c r="L352" s="13"/>
      <c r="M352" s="13"/>
      <c r="N352" s="13"/>
      <c r="O352" s="15">
        <v>1.3</v>
      </c>
      <c r="P352" s="15"/>
      <c r="Q352" s="174">
        <f>(((G352*L352*2)+(H352*M352)+(I352*N352))*O352)*100</f>
        <v>0</v>
      </c>
      <c r="R352" s="17">
        <v>0.1</v>
      </c>
      <c r="S352" s="13"/>
      <c r="T352" s="16" t="e">
        <f>(Q352/S352)*1000</f>
        <v>#DIV/0!</v>
      </c>
    </row>
    <row r="353" spans="1:20" ht="33" customHeight="1" x14ac:dyDescent="0.25">
      <c r="A353" s="107">
        <v>354</v>
      </c>
      <c r="B353" s="14" t="s">
        <v>1140</v>
      </c>
      <c r="C353" s="13" t="s">
        <v>165</v>
      </c>
      <c r="D353" s="13" t="s">
        <v>896</v>
      </c>
      <c r="E353" s="14" t="s">
        <v>172</v>
      </c>
      <c r="F353" s="14" t="s">
        <v>235</v>
      </c>
      <c r="G353" s="13">
        <v>8</v>
      </c>
      <c r="H353" s="13">
        <v>6</v>
      </c>
      <c r="I353" s="13">
        <v>3</v>
      </c>
      <c r="J353" s="206">
        <f>(G353*2)+H353+I353</f>
        <v>25</v>
      </c>
      <c r="K353" s="14"/>
      <c r="L353" s="13"/>
      <c r="M353" s="13"/>
      <c r="N353" s="13"/>
      <c r="O353" s="15">
        <v>1.1499999999999999</v>
      </c>
      <c r="P353" s="15"/>
      <c r="Q353" s="174">
        <f>(((G353*L353*2)+(H353*M353)+(I353*N353))*O353)*100</f>
        <v>0</v>
      </c>
      <c r="R353" s="17">
        <v>0.1</v>
      </c>
      <c r="S353" s="13"/>
      <c r="T353" s="16" t="e">
        <f>(Q353/S353)*1000</f>
        <v>#DIV/0!</v>
      </c>
    </row>
    <row r="354" spans="1:20" ht="33" customHeight="1" x14ac:dyDescent="0.25">
      <c r="A354" s="107">
        <v>355</v>
      </c>
      <c r="B354" s="14" t="s">
        <v>1141</v>
      </c>
      <c r="C354" s="13" t="s">
        <v>165</v>
      </c>
      <c r="D354" s="13" t="s">
        <v>1142</v>
      </c>
      <c r="E354" s="14" t="s">
        <v>158</v>
      </c>
      <c r="F354" s="14" t="s">
        <v>235</v>
      </c>
      <c r="G354" s="13">
        <v>4</v>
      </c>
      <c r="H354" s="13">
        <v>6</v>
      </c>
      <c r="I354" s="13">
        <v>1</v>
      </c>
      <c r="J354" s="18">
        <f>(G354*2)+H354+I354</f>
        <v>15</v>
      </c>
      <c r="K354" s="14"/>
      <c r="L354" s="13"/>
      <c r="M354" s="13"/>
      <c r="N354" s="13"/>
      <c r="O354" s="15">
        <v>1</v>
      </c>
      <c r="P354" s="15"/>
      <c r="Q354" s="20">
        <f>(((G354*L354*2)+(H354*M354)+(I354*N354))*O354)*100</f>
        <v>0</v>
      </c>
      <c r="R354" s="17">
        <v>0.1</v>
      </c>
      <c r="S354" s="13"/>
      <c r="T354" s="16" t="e">
        <f>(Q354/S354)*1000</f>
        <v>#DIV/0!</v>
      </c>
    </row>
    <row r="355" spans="1:20" ht="33" customHeight="1" x14ac:dyDescent="0.25">
      <c r="A355" s="107">
        <v>356</v>
      </c>
      <c r="B355" s="14" t="s">
        <v>1143</v>
      </c>
      <c r="C355" s="13" t="s">
        <v>165</v>
      </c>
      <c r="D355" s="13" t="s">
        <v>1144</v>
      </c>
      <c r="E355" s="14" t="s">
        <v>158</v>
      </c>
      <c r="F355" s="14" t="s">
        <v>235</v>
      </c>
      <c r="G355" s="13">
        <v>4</v>
      </c>
      <c r="H355" s="13">
        <v>6</v>
      </c>
      <c r="I355" s="13">
        <v>1</v>
      </c>
      <c r="J355" s="18">
        <f>(G355*2)+H355+I355</f>
        <v>15</v>
      </c>
      <c r="K355" s="14"/>
      <c r="L355" s="13"/>
      <c r="M355" s="13"/>
      <c r="N355" s="13"/>
      <c r="O355" s="15">
        <v>1.3</v>
      </c>
      <c r="P355" s="15"/>
      <c r="Q355" s="20">
        <f>(((G355*L355*2)+(H355*M355)+(I355*N355))*O355)*100</f>
        <v>0</v>
      </c>
      <c r="R355" s="17">
        <v>0.1</v>
      </c>
      <c r="S355" s="13"/>
      <c r="T355" s="16" t="e">
        <f>(Q355/S355)*1000</f>
        <v>#DIV/0!</v>
      </c>
    </row>
    <row r="356" spans="1:20" ht="33" customHeight="1" x14ac:dyDescent="0.25">
      <c r="A356" s="107">
        <v>357</v>
      </c>
      <c r="B356" s="14" t="s">
        <v>1145</v>
      </c>
      <c r="C356" s="13" t="s">
        <v>165</v>
      </c>
      <c r="D356" s="13" t="s">
        <v>1144</v>
      </c>
      <c r="E356" s="14" t="s">
        <v>158</v>
      </c>
      <c r="F356" s="14" t="s">
        <v>235</v>
      </c>
      <c r="G356" s="13">
        <v>4</v>
      </c>
      <c r="H356" s="13">
        <v>6</v>
      </c>
      <c r="I356" s="13">
        <v>3</v>
      </c>
      <c r="J356" s="18">
        <f>(G356*2)+H356+I356</f>
        <v>17</v>
      </c>
      <c r="K356" s="14"/>
      <c r="L356" s="13"/>
      <c r="M356" s="13"/>
      <c r="N356" s="13"/>
      <c r="O356" s="15">
        <v>1.3</v>
      </c>
      <c r="P356" s="15"/>
      <c r="Q356" s="20">
        <f>(((G356*L356*2)+(H356*M356)+(I356*N356))*O356)*100</f>
        <v>0</v>
      </c>
      <c r="R356" s="17">
        <v>0.1</v>
      </c>
      <c r="S356" s="13"/>
      <c r="T356" s="16" t="e">
        <f>(Q356/S356)*1000</f>
        <v>#DIV/0!</v>
      </c>
    </row>
    <row r="357" spans="1:20" ht="33" customHeight="1" x14ac:dyDescent="0.25">
      <c r="A357" s="107">
        <v>358</v>
      </c>
      <c r="B357" s="14" t="s">
        <v>1146</v>
      </c>
      <c r="C357" s="13" t="s">
        <v>165</v>
      </c>
      <c r="D357" s="13">
        <v>4</v>
      </c>
      <c r="E357" s="14" t="s">
        <v>158</v>
      </c>
      <c r="F357" s="14" t="s">
        <v>235</v>
      </c>
      <c r="G357" s="13">
        <v>6</v>
      </c>
      <c r="H357" s="13">
        <v>6</v>
      </c>
      <c r="I357" s="13">
        <v>1</v>
      </c>
      <c r="J357" s="18">
        <f>(G357*2)+H357+I357</f>
        <v>19</v>
      </c>
      <c r="K357" s="14"/>
      <c r="L357" s="13"/>
      <c r="M357" s="13"/>
      <c r="N357" s="13"/>
      <c r="O357" s="15">
        <v>1.1499999999999999</v>
      </c>
      <c r="P357" s="15"/>
      <c r="Q357" s="20">
        <f>(((G357*L357*2)+(H357*M357)+(I357*N357))*O357)*100</f>
        <v>0</v>
      </c>
      <c r="R357" s="17">
        <v>0.1</v>
      </c>
      <c r="S357" s="13"/>
      <c r="T357" s="16" t="e">
        <f>(Q357/S357)*1000</f>
        <v>#DIV/0!</v>
      </c>
    </row>
    <row r="358" spans="1:20" ht="33" customHeight="1" x14ac:dyDescent="0.25">
      <c r="A358" s="107">
        <v>359</v>
      </c>
      <c r="B358" s="330" t="s">
        <v>1147</v>
      </c>
      <c r="C358" s="332" t="s">
        <v>165</v>
      </c>
      <c r="D358" s="332">
        <v>4</v>
      </c>
      <c r="E358" s="330" t="s">
        <v>158</v>
      </c>
      <c r="F358" s="330" t="s">
        <v>235</v>
      </c>
      <c r="G358" s="332">
        <v>8</v>
      </c>
      <c r="H358" s="332">
        <v>1</v>
      </c>
      <c r="I358" s="332">
        <v>3</v>
      </c>
      <c r="J358" s="335">
        <f>(G358*2)+H358+I358</f>
        <v>20</v>
      </c>
      <c r="K358" s="330"/>
      <c r="L358" s="332"/>
      <c r="M358" s="332"/>
      <c r="N358" s="332"/>
      <c r="O358" s="371">
        <v>1.1499999999999999</v>
      </c>
      <c r="P358" s="371"/>
      <c r="Q358" s="369">
        <f>(((G358*L358*2)+(H358*M358)+(I358*N358))*O358)*100</f>
        <v>0</v>
      </c>
      <c r="R358" s="341">
        <v>0.1</v>
      </c>
      <c r="S358" s="332"/>
      <c r="T358" s="16" t="e">
        <f>(Q358/S358)*1000</f>
        <v>#DIV/0!</v>
      </c>
    </row>
    <row r="359" spans="1:20" ht="33" customHeight="1" x14ac:dyDescent="0.25">
      <c r="A359" s="107">
        <v>360</v>
      </c>
      <c r="B359" s="256" t="s">
        <v>1148</v>
      </c>
      <c r="C359" s="257" t="s">
        <v>165</v>
      </c>
      <c r="D359" s="257">
        <v>4</v>
      </c>
      <c r="E359" s="256" t="s">
        <v>158</v>
      </c>
      <c r="F359" s="256" t="s">
        <v>235</v>
      </c>
      <c r="G359" s="257">
        <v>6</v>
      </c>
      <c r="H359" s="257">
        <v>6</v>
      </c>
      <c r="I359" s="257">
        <v>3</v>
      </c>
      <c r="J359" s="89">
        <f>(G359*2)+H359+I359</f>
        <v>21</v>
      </c>
      <c r="K359" s="256"/>
      <c r="L359" s="257"/>
      <c r="M359" s="257"/>
      <c r="N359" s="257"/>
      <c r="O359" s="93">
        <v>1.1499999999999999</v>
      </c>
      <c r="P359" s="93"/>
      <c r="Q359" s="94">
        <f>(((G359*L359*2)+(H359*M359)+(I359*N359))*O359)*100</f>
        <v>0</v>
      </c>
      <c r="R359" s="95">
        <v>0.1</v>
      </c>
      <c r="S359" s="257"/>
      <c r="T359" s="16" t="e">
        <f>(Q359/S359)*1000</f>
        <v>#DIV/0!</v>
      </c>
    </row>
    <row r="360" spans="1:20" ht="33" customHeight="1" x14ac:dyDescent="0.25">
      <c r="A360" s="107">
        <v>361</v>
      </c>
      <c r="B360" s="329" t="s">
        <v>1149</v>
      </c>
      <c r="C360" s="331" t="s">
        <v>165</v>
      </c>
      <c r="D360" s="331">
        <v>4</v>
      </c>
      <c r="E360" s="329" t="s">
        <v>158</v>
      </c>
      <c r="F360" s="329" t="s">
        <v>235</v>
      </c>
      <c r="G360" s="331">
        <v>10</v>
      </c>
      <c r="H360" s="331">
        <v>1</v>
      </c>
      <c r="I360" s="331">
        <v>1</v>
      </c>
      <c r="J360" s="334">
        <f>(G360*2)+H360+I360</f>
        <v>22</v>
      </c>
      <c r="K360" s="329"/>
      <c r="L360" s="331"/>
      <c r="M360" s="331"/>
      <c r="N360" s="331"/>
      <c r="O360" s="338">
        <v>1.1499999999999999</v>
      </c>
      <c r="P360" s="338"/>
      <c r="Q360" s="377">
        <f>(((G360*L360*2)+(H360*M360)+(I360*N360))*O360)*100</f>
        <v>0</v>
      </c>
      <c r="R360" s="340">
        <v>0.1</v>
      </c>
      <c r="S360" s="331"/>
      <c r="T360" s="16" t="e">
        <f>(Q360/S360)*1000</f>
        <v>#DIV/0!</v>
      </c>
    </row>
    <row r="361" spans="1:20" ht="33" customHeight="1" x14ac:dyDescent="0.25">
      <c r="A361" s="107">
        <v>362</v>
      </c>
      <c r="B361" s="14" t="s">
        <v>1150</v>
      </c>
      <c r="C361" s="13" t="s">
        <v>165</v>
      </c>
      <c r="D361" s="13" t="s">
        <v>1144</v>
      </c>
      <c r="E361" s="14" t="s">
        <v>158</v>
      </c>
      <c r="F361" s="14" t="s">
        <v>235</v>
      </c>
      <c r="G361" s="13">
        <v>4</v>
      </c>
      <c r="H361" s="13">
        <v>6</v>
      </c>
      <c r="I361" s="13">
        <v>9</v>
      </c>
      <c r="J361" s="18">
        <f>(G361*2)+H361+I361</f>
        <v>23</v>
      </c>
      <c r="K361" s="14"/>
      <c r="L361" s="13"/>
      <c r="M361" s="13"/>
      <c r="N361" s="13"/>
      <c r="O361" s="15">
        <v>1.3</v>
      </c>
      <c r="P361" s="15"/>
      <c r="Q361" s="20">
        <f>(((G361*L361*2)+(H361*M361)+(I361*N361))*O361)*100</f>
        <v>0</v>
      </c>
      <c r="R361" s="17">
        <v>0.1</v>
      </c>
      <c r="S361" s="13"/>
      <c r="T361" s="16" t="e">
        <f>(Q361/S361)*1000</f>
        <v>#DIV/0!</v>
      </c>
    </row>
    <row r="362" spans="1:20" ht="33" customHeight="1" x14ac:dyDescent="0.25">
      <c r="A362" s="107">
        <v>363</v>
      </c>
      <c r="B362" s="14" t="s">
        <v>1153</v>
      </c>
      <c r="C362" s="13" t="s">
        <v>165</v>
      </c>
      <c r="D362" s="13">
        <v>4</v>
      </c>
      <c r="E362" s="14" t="s">
        <v>158</v>
      </c>
      <c r="F362" s="14" t="s">
        <v>235</v>
      </c>
      <c r="G362" s="13">
        <v>8</v>
      </c>
      <c r="H362" s="13">
        <v>6</v>
      </c>
      <c r="I362" s="13">
        <v>3</v>
      </c>
      <c r="J362" s="18">
        <f>(G362*2)+H362+I362</f>
        <v>25</v>
      </c>
      <c r="K362" s="14"/>
      <c r="L362" s="13"/>
      <c r="M362" s="13"/>
      <c r="N362" s="13"/>
      <c r="O362" s="15">
        <v>1.1499999999999999</v>
      </c>
      <c r="P362" s="15"/>
      <c r="Q362" s="20">
        <f>(((G362*L362*2)+(H362*M362)+(I362*N362))*O362)*100</f>
        <v>0</v>
      </c>
      <c r="R362" s="17">
        <v>0.1</v>
      </c>
      <c r="S362" s="13"/>
      <c r="T362" s="16" t="e">
        <f>(Q362/S362)*1000</f>
        <v>#DIV/0!</v>
      </c>
    </row>
    <row r="363" spans="1:20" ht="33" customHeight="1" x14ac:dyDescent="0.25">
      <c r="A363" s="107">
        <v>364</v>
      </c>
      <c r="B363" s="14" t="s">
        <v>1154</v>
      </c>
      <c r="C363" s="13" t="s">
        <v>165</v>
      </c>
      <c r="D363" s="13" t="s">
        <v>1155</v>
      </c>
      <c r="E363" s="14" t="s">
        <v>158</v>
      </c>
      <c r="F363" s="14" t="s">
        <v>235</v>
      </c>
      <c r="G363" s="13">
        <v>8</v>
      </c>
      <c r="H363" s="13">
        <v>1</v>
      </c>
      <c r="I363" s="13">
        <v>9</v>
      </c>
      <c r="J363" s="18">
        <f>(G363*2)+H363+I363</f>
        <v>26</v>
      </c>
      <c r="K363" s="14"/>
      <c r="L363" s="13"/>
      <c r="M363" s="13"/>
      <c r="N363" s="13"/>
      <c r="O363" s="15">
        <v>1</v>
      </c>
      <c r="P363" s="15"/>
      <c r="Q363" s="20">
        <f>(((G363*L363*2)+(H363*M363)+(I363*N363))*O363)*100</f>
        <v>0</v>
      </c>
      <c r="R363" s="17">
        <v>0.1</v>
      </c>
      <c r="S363" s="13"/>
      <c r="T363" s="16" t="e">
        <f>(Q363/S363)*1000</f>
        <v>#DIV/0!</v>
      </c>
    </row>
    <row r="364" spans="1:20" ht="33" customHeight="1" x14ac:dyDescent="0.25">
      <c r="A364" s="107">
        <v>365</v>
      </c>
      <c r="B364" s="14" t="s">
        <v>1157</v>
      </c>
      <c r="C364" s="13" t="s">
        <v>152</v>
      </c>
      <c r="D364" s="13">
        <v>1</v>
      </c>
      <c r="E364" s="14" t="s">
        <v>1158</v>
      </c>
      <c r="F364" s="14" t="s">
        <v>235</v>
      </c>
      <c r="G364" s="13">
        <v>0</v>
      </c>
      <c r="H364" s="13">
        <v>3</v>
      </c>
      <c r="I364" s="13">
        <v>1</v>
      </c>
      <c r="J364" s="18">
        <f>(G364*2)+H364+I364</f>
        <v>4</v>
      </c>
      <c r="K364" s="14"/>
      <c r="L364" s="13"/>
      <c r="M364" s="13"/>
      <c r="N364" s="13"/>
      <c r="O364" s="15">
        <v>1</v>
      </c>
      <c r="P364" s="15"/>
      <c r="Q364" s="20">
        <f>(((G364*L364*2)+(H364*M364)+(I364*N364))*O364)*100</f>
        <v>0</v>
      </c>
      <c r="R364" s="17">
        <v>0.1</v>
      </c>
      <c r="S364" s="13"/>
      <c r="T364" s="16" t="e">
        <f>(Q364/S364)*1000</f>
        <v>#DIV/0!</v>
      </c>
    </row>
    <row r="365" spans="1:20" ht="33" customHeight="1" x14ac:dyDescent="0.25">
      <c r="A365" s="107">
        <v>366</v>
      </c>
      <c r="B365" s="14" t="s">
        <v>1159</v>
      </c>
      <c r="C365" s="13" t="s">
        <v>152</v>
      </c>
      <c r="D365" s="13">
        <v>1</v>
      </c>
      <c r="E365" s="14" t="s">
        <v>1158</v>
      </c>
      <c r="F365" s="14" t="s">
        <v>235</v>
      </c>
      <c r="G365" s="13">
        <v>0</v>
      </c>
      <c r="H365" s="13">
        <v>3</v>
      </c>
      <c r="I365" s="13">
        <v>3</v>
      </c>
      <c r="J365" s="18">
        <f>(G365*2)+H365+I365</f>
        <v>6</v>
      </c>
      <c r="K365" s="14"/>
      <c r="L365" s="13"/>
      <c r="M365" s="13"/>
      <c r="N365" s="13"/>
      <c r="O365" s="15">
        <v>1</v>
      </c>
      <c r="P365" s="15"/>
      <c r="Q365" s="20">
        <f>(((G365*L365*2)+(H365*M365)+(I365*N365))*O365)*100</f>
        <v>0</v>
      </c>
      <c r="R365" s="17">
        <v>0.1</v>
      </c>
      <c r="S365" s="13"/>
      <c r="T365" s="16" t="e">
        <f>(Q365/S365)*1000</f>
        <v>#DIV/0!</v>
      </c>
    </row>
    <row r="366" spans="1:20" ht="33" customHeight="1" x14ac:dyDescent="0.25">
      <c r="A366" s="107">
        <v>367</v>
      </c>
      <c r="B366" s="14" t="s">
        <v>1160</v>
      </c>
      <c r="C366" s="13" t="s">
        <v>152</v>
      </c>
      <c r="D366" s="13">
        <v>11</v>
      </c>
      <c r="E366" s="14" t="s">
        <v>1161</v>
      </c>
      <c r="F366" s="14" t="s">
        <v>235</v>
      </c>
      <c r="G366" s="13"/>
      <c r="H366" s="13"/>
      <c r="I366" s="13"/>
      <c r="J366" s="18">
        <f>(G366*2)+H366+I366</f>
        <v>0</v>
      </c>
      <c r="K366" s="14" t="s">
        <v>185</v>
      </c>
      <c r="L366" s="13"/>
      <c r="M366" s="13"/>
      <c r="N366" s="13"/>
      <c r="O366" s="15">
        <v>1</v>
      </c>
      <c r="P366" s="15"/>
      <c r="Q366" s="20">
        <f>(((G366*L366*2)+(H366*M366)+(I366*N366))*O366)*100</f>
        <v>0</v>
      </c>
      <c r="R366" s="17">
        <v>0.1</v>
      </c>
      <c r="S366" s="13"/>
      <c r="T366" s="16" t="e">
        <f>(Q366/S366)*1000</f>
        <v>#DIV/0!</v>
      </c>
    </row>
    <row r="367" spans="1:20" ht="33" customHeight="1" x14ac:dyDescent="0.25">
      <c r="A367" s="107">
        <v>368</v>
      </c>
      <c r="B367" s="14" t="s">
        <v>1162</v>
      </c>
      <c r="C367" s="13" t="s">
        <v>152</v>
      </c>
      <c r="D367" s="13">
        <v>10</v>
      </c>
      <c r="E367" s="14" t="s">
        <v>1163</v>
      </c>
      <c r="F367" s="14" t="s">
        <v>235</v>
      </c>
      <c r="G367" s="13"/>
      <c r="H367" s="13"/>
      <c r="I367" s="13"/>
      <c r="J367" s="18">
        <f>(G367*2)+H367+I367</f>
        <v>0</v>
      </c>
      <c r="K367" s="14" t="s">
        <v>1164</v>
      </c>
      <c r="L367" s="13"/>
      <c r="M367" s="13"/>
      <c r="N367" s="13"/>
      <c r="O367" s="13"/>
      <c r="P367" s="13"/>
      <c r="Q367" s="20">
        <f>(((G367*L367*2)+(H367*M367)+(I367*N367))*O367)*100</f>
        <v>0</v>
      </c>
      <c r="R367" s="17">
        <v>0.1</v>
      </c>
      <c r="S367" s="13"/>
      <c r="T367" s="16" t="e">
        <f>(Q367/S367)*1000</f>
        <v>#DIV/0!</v>
      </c>
    </row>
    <row r="368" spans="1:20" ht="33" customHeight="1" x14ac:dyDescent="0.25">
      <c r="A368" s="107">
        <v>369</v>
      </c>
      <c r="B368" s="14" t="s">
        <v>1165</v>
      </c>
      <c r="C368" s="13" t="s">
        <v>152</v>
      </c>
      <c r="D368" s="13">
        <v>10</v>
      </c>
      <c r="E368" s="14" t="s">
        <v>1166</v>
      </c>
      <c r="F368" s="14" t="s">
        <v>235</v>
      </c>
      <c r="G368" s="13"/>
      <c r="H368" s="13"/>
      <c r="I368" s="13"/>
      <c r="J368" s="18">
        <f>(G368*2)+H368+I368</f>
        <v>0</v>
      </c>
      <c r="K368" s="14" t="s">
        <v>15</v>
      </c>
      <c r="L368" s="13"/>
      <c r="M368" s="13"/>
      <c r="N368" s="13"/>
      <c r="O368" s="13"/>
      <c r="P368" s="13"/>
      <c r="Q368" s="20">
        <f>(((G368*L368*2)+(H368*M368)+(I368*N368))*O368)*100</f>
        <v>0</v>
      </c>
      <c r="R368" s="17">
        <v>0.1</v>
      </c>
      <c r="S368" s="13"/>
      <c r="T368" s="16" t="e">
        <f>(Q368/S368)*1000</f>
        <v>#DIV/0!</v>
      </c>
    </row>
    <row r="369" spans="1:20" ht="33" customHeight="1" x14ac:dyDescent="0.25">
      <c r="A369" s="107">
        <v>370</v>
      </c>
      <c r="B369" s="14" t="s">
        <v>1167</v>
      </c>
      <c r="C369" s="13" t="s">
        <v>165</v>
      </c>
      <c r="D369" s="13"/>
      <c r="E369" s="14" t="s">
        <v>1168</v>
      </c>
      <c r="F369" s="14" t="s">
        <v>235</v>
      </c>
      <c r="G369" s="13"/>
      <c r="H369" s="13"/>
      <c r="I369" s="13"/>
      <c r="J369" s="18">
        <f>(G369*2)+H369+I369</f>
        <v>0</v>
      </c>
      <c r="K369" s="14" t="s">
        <v>1169</v>
      </c>
      <c r="L369" s="13"/>
      <c r="M369" s="13"/>
      <c r="N369" s="13"/>
      <c r="O369" s="13"/>
      <c r="P369" s="13"/>
      <c r="Q369" s="20">
        <f>(((G369*L369*2)+(H369*M369)+(I369*N369))*O369)*100</f>
        <v>0</v>
      </c>
      <c r="R369" s="17">
        <v>0.1</v>
      </c>
      <c r="S369" s="13"/>
      <c r="T369" s="16" t="e">
        <f>(Q369/S369)*1000</f>
        <v>#DIV/0!</v>
      </c>
    </row>
    <row r="370" spans="1:20" ht="33" customHeight="1" x14ac:dyDescent="0.25">
      <c r="A370" s="107">
        <v>371</v>
      </c>
      <c r="B370" s="14" t="s">
        <v>1170</v>
      </c>
      <c r="C370" s="13"/>
      <c r="D370" s="13">
        <v>5</v>
      </c>
      <c r="E370" s="14" t="s">
        <v>664</v>
      </c>
      <c r="F370" s="14" t="s">
        <v>235</v>
      </c>
      <c r="G370" s="13">
        <v>0</v>
      </c>
      <c r="H370" s="13"/>
      <c r="I370" s="13"/>
      <c r="J370" s="18">
        <f>(G370*2)+H370+I370</f>
        <v>0</v>
      </c>
      <c r="K370" s="14"/>
      <c r="L370" s="13"/>
      <c r="M370" s="13"/>
      <c r="N370" s="13"/>
      <c r="O370" s="15">
        <v>1</v>
      </c>
      <c r="P370" s="15"/>
      <c r="Q370" s="84">
        <f>(((G370*L370*2)+(H370*M370)+(I370*N370))*O370)*100</f>
        <v>0</v>
      </c>
      <c r="R370" s="17">
        <v>0.1</v>
      </c>
      <c r="S370" s="17"/>
      <c r="T370" s="16" t="e">
        <f>(Q370/S370)*1000</f>
        <v>#DIV/0!</v>
      </c>
    </row>
    <row r="371" spans="1:20" ht="33" customHeight="1" x14ac:dyDescent="0.25">
      <c r="A371" s="107">
        <v>372</v>
      </c>
      <c r="B371" s="14" t="s">
        <v>1171</v>
      </c>
      <c r="C371" s="13"/>
      <c r="D371" s="13">
        <v>6</v>
      </c>
      <c r="E371" s="14" t="s">
        <v>1172</v>
      </c>
      <c r="F371" s="14" t="s">
        <v>235</v>
      </c>
      <c r="G371" s="13">
        <v>0</v>
      </c>
      <c r="H371" s="13"/>
      <c r="I371" s="13"/>
      <c r="J371" s="18">
        <f>(G371*2)+H371+I371</f>
        <v>0</v>
      </c>
      <c r="K371" s="14"/>
      <c r="L371" s="13"/>
      <c r="M371" s="13"/>
      <c r="N371" s="13"/>
      <c r="O371" s="15">
        <v>1.1499999999999999</v>
      </c>
      <c r="P371" s="15"/>
      <c r="Q371" s="77">
        <f>(((G371*L371*2)+(H371*M371)+(I371*N371))*O371)*100</f>
        <v>0</v>
      </c>
      <c r="R371" s="17">
        <v>0.1</v>
      </c>
      <c r="S371" s="17"/>
      <c r="T371" s="16" t="e">
        <f>(Q371/S371)*1000</f>
        <v>#DIV/0!</v>
      </c>
    </row>
    <row r="372" spans="1:20" ht="33" customHeight="1" x14ac:dyDescent="0.25">
      <c r="A372" s="107">
        <v>373</v>
      </c>
      <c r="B372" s="14" t="s">
        <v>1173</v>
      </c>
      <c r="C372" s="13"/>
      <c r="D372" s="13">
        <v>6</v>
      </c>
      <c r="E372" s="14" t="s">
        <v>1174</v>
      </c>
      <c r="F372" s="14" t="s">
        <v>235</v>
      </c>
      <c r="G372" s="13">
        <v>0</v>
      </c>
      <c r="H372" s="13"/>
      <c r="I372" s="13"/>
      <c r="J372" s="18">
        <f>(G372*2)+H372+I372</f>
        <v>0</v>
      </c>
      <c r="K372" s="14"/>
      <c r="L372" s="13"/>
      <c r="M372" s="13"/>
      <c r="N372" s="13"/>
      <c r="O372" s="15">
        <v>1</v>
      </c>
      <c r="P372" s="15"/>
      <c r="Q372" s="77">
        <f>(((G372*L372*2)+(H372*M372)+(I372*N372))*O372)*100</f>
        <v>0</v>
      </c>
      <c r="R372" s="17">
        <v>0.1</v>
      </c>
      <c r="S372" s="17"/>
      <c r="T372" s="16" t="e">
        <f>(Q372/S372)*1000</f>
        <v>#DIV/0!</v>
      </c>
    </row>
    <row r="373" spans="1:20" ht="33" customHeight="1" x14ac:dyDescent="0.25">
      <c r="A373" s="107">
        <v>374</v>
      </c>
      <c r="B373" s="289" t="s">
        <v>1175</v>
      </c>
      <c r="C373" s="299"/>
      <c r="D373" s="13">
        <v>6</v>
      </c>
      <c r="E373" s="14" t="s">
        <v>1176</v>
      </c>
      <c r="F373" s="14" t="s">
        <v>235</v>
      </c>
      <c r="G373" s="13">
        <v>0</v>
      </c>
      <c r="H373" s="13"/>
      <c r="I373" s="13"/>
      <c r="J373" s="18">
        <f>(G373*2)+H373+I373</f>
        <v>0</v>
      </c>
      <c r="K373" s="14"/>
      <c r="L373" s="13"/>
      <c r="M373" s="13"/>
      <c r="N373" s="13"/>
      <c r="O373" s="15">
        <v>1</v>
      </c>
      <c r="P373" s="15"/>
      <c r="Q373" s="77">
        <f>(((G373*L373*2)+(H373*M373)+(I373*N373))*O373)*100</f>
        <v>0</v>
      </c>
      <c r="R373" s="17">
        <v>0.1</v>
      </c>
      <c r="S373" s="17"/>
      <c r="T373" s="16" t="e">
        <f>(Q373/S373)*1000</f>
        <v>#DIV/0!</v>
      </c>
    </row>
    <row r="374" spans="1:20" ht="33" customHeight="1" x14ac:dyDescent="0.25">
      <c r="A374" s="107">
        <v>375</v>
      </c>
      <c r="B374" s="14" t="s">
        <v>1177</v>
      </c>
      <c r="C374" s="13"/>
      <c r="D374" s="13">
        <v>6</v>
      </c>
      <c r="E374" s="14" t="s">
        <v>1178</v>
      </c>
      <c r="F374" s="14" t="s">
        <v>235</v>
      </c>
      <c r="G374" s="13">
        <v>0</v>
      </c>
      <c r="H374" s="13"/>
      <c r="I374" s="13"/>
      <c r="J374" s="18">
        <f>(G374*2)+H374+I374</f>
        <v>0</v>
      </c>
      <c r="K374" s="14"/>
      <c r="L374" s="13"/>
      <c r="M374" s="13"/>
      <c r="N374" s="13"/>
      <c r="O374" s="13"/>
      <c r="P374" s="13"/>
      <c r="Q374" s="84">
        <f>(((G374*L374*2)+(H374*M374)+(I374*N374))*O374)*100</f>
        <v>0</v>
      </c>
      <c r="R374" s="17">
        <v>0.1</v>
      </c>
      <c r="S374" s="17"/>
      <c r="T374" s="16" t="e">
        <f>(Q374/S374)*1000</f>
        <v>#DIV/0!</v>
      </c>
    </row>
    <row r="375" spans="1:20" ht="33" customHeight="1" x14ac:dyDescent="0.25">
      <c r="A375" s="107">
        <v>376</v>
      </c>
      <c r="B375" s="14" t="s">
        <v>1179</v>
      </c>
      <c r="C375" s="13"/>
      <c r="D375" s="13">
        <v>9</v>
      </c>
      <c r="E375" s="14" t="s">
        <v>1180</v>
      </c>
      <c r="F375" s="14" t="s">
        <v>235</v>
      </c>
      <c r="G375" s="13">
        <v>0</v>
      </c>
      <c r="H375" s="13"/>
      <c r="I375" s="13"/>
      <c r="J375" s="18">
        <f>(G375*2)+H375+I375</f>
        <v>0</v>
      </c>
      <c r="K375" s="14"/>
      <c r="L375" s="13"/>
      <c r="M375" s="13"/>
      <c r="N375" s="13"/>
      <c r="O375" s="15">
        <v>1</v>
      </c>
      <c r="P375" s="15"/>
      <c r="Q375" s="84">
        <f>(((G375*L375*2)+(H375*M375)+(I375*N375))*O375)*100</f>
        <v>0</v>
      </c>
      <c r="R375" s="17">
        <v>0.1</v>
      </c>
      <c r="S375" s="17"/>
      <c r="T375" s="16" t="e">
        <f>(Q375/S375)*1000</f>
        <v>#DIV/0!</v>
      </c>
    </row>
    <row r="376" spans="1:20" ht="33" customHeight="1" x14ac:dyDescent="0.25">
      <c r="A376" s="107">
        <v>377</v>
      </c>
      <c r="B376" s="14" t="s">
        <v>1181</v>
      </c>
      <c r="C376" s="13"/>
      <c r="D376" s="13">
        <v>9</v>
      </c>
      <c r="E376" s="14" t="s">
        <v>1182</v>
      </c>
      <c r="F376" s="14" t="s">
        <v>235</v>
      </c>
      <c r="G376" s="13">
        <v>0</v>
      </c>
      <c r="H376" s="13"/>
      <c r="I376" s="13"/>
      <c r="J376" s="18">
        <f>(G376*2)+H376+I376</f>
        <v>0</v>
      </c>
      <c r="K376" s="14"/>
      <c r="L376" s="13"/>
      <c r="M376" s="13"/>
      <c r="N376" s="13"/>
      <c r="O376" s="15">
        <v>1</v>
      </c>
      <c r="P376" s="15"/>
      <c r="Q376" s="84">
        <f>(((G376*L376*2)+(H376*M376)+(I376*N376))*O376)*100</f>
        <v>0</v>
      </c>
      <c r="R376" s="17">
        <v>0.1</v>
      </c>
      <c r="S376" s="17"/>
      <c r="T376" s="16" t="e">
        <f>(Q376/S376)*1000</f>
        <v>#DIV/0!</v>
      </c>
    </row>
    <row r="377" spans="1:20" ht="33" customHeight="1" x14ac:dyDescent="0.25">
      <c r="A377" s="107">
        <v>378</v>
      </c>
      <c r="B377" s="14" t="s">
        <v>1183</v>
      </c>
      <c r="C377" s="13"/>
      <c r="D377" s="13">
        <v>10</v>
      </c>
      <c r="E377" s="14" t="s">
        <v>1184</v>
      </c>
      <c r="F377" s="14" t="s">
        <v>235</v>
      </c>
      <c r="G377" s="13">
        <v>0</v>
      </c>
      <c r="H377" s="13"/>
      <c r="I377" s="13"/>
      <c r="J377" s="18">
        <f>(G377*2)+H377+I377</f>
        <v>0</v>
      </c>
      <c r="K377" s="14"/>
      <c r="L377" s="13"/>
      <c r="M377" s="13"/>
      <c r="N377" s="13"/>
      <c r="O377" s="15">
        <v>1.3</v>
      </c>
      <c r="P377" s="15"/>
      <c r="Q377" s="77">
        <f>(((G377*L377*2)+(H377*M377)+(I377*N377))*O377)*100</f>
        <v>0</v>
      </c>
      <c r="R377" s="17">
        <v>0.1</v>
      </c>
      <c r="S377" s="17"/>
      <c r="T377" s="16" t="e">
        <f>(Q377/S377)*1000</f>
        <v>#DIV/0!</v>
      </c>
    </row>
    <row r="378" spans="1:20" ht="33" customHeight="1" x14ac:dyDescent="0.25">
      <c r="A378" s="107">
        <v>379</v>
      </c>
      <c r="B378" s="14" t="s">
        <v>1185</v>
      </c>
      <c r="C378" s="13" t="s">
        <v>165</v>
      </c>
      <c r="D378" s="13">
        <v>12</v>
      </c>
      <c r="E378" s="14" t="s">
        <v>553</v>
      </c>
      <c r="F378" s="14" t="s">
        <v>235</v>
      </c>
      <c r="G378" s="13">
        <v>0</v>
      </c>
      <c r="H378" s="13"/>
      <c r="I378" s="13"/>
      <c r="J378" s="18">
        <f>(G378*2)+H378+I378</f>
        <v>0</v>
      </c>
      <c r="K378" s="14"/>
      <c r="L378" s="15"/>
      <c r="M378" s="15"/>
      <c r="N378" s="15"/>
      <c r="O378" s="15">
        <v>1.3</v>
      </c>
      <c r="P378" s="15"/>
      <c r="Q378" s="76">
        <f>(((G378*L378*2)+(H378*M378)+(I378*N378))*O378)*100</f>
        <v>0</v>
      </c>
      <c r="R378" s="17">
        <v>0.1</v>
      </c>
      <c r="S378" s="17"/>
      <c r="T378" s="16" t="e">
        <f>(Q378/S378)*1000</f>
        <v>#DIV/0!</v>
      </c>
    </row>
    <row r="379" spans="1:20" ht="33" customHeight="1" x14ac:dyDescent="0.25">
      <c r="A379" s="107">
        <v>380</v>
      </c>
      <c r="B379" s="14" t="s">
        <v>1186</v>
      </c>
      <c r="C379" s="13"/>
      <c r="D379" s="13">
        <v>13</v>
      </c>
      <c r="E379" s="14" t="s">
        <v>1187</v>
      </c>
      <c r="F379" s="14" t="s">
        <v>235</v>
      </c>
      <c r="G379" s="13">
        <v>0</v>
      </c>
      <c r="H379" s="13"/>
      <c r="I379" s="13"/>
      <c r="J379" s="18">
        <f>(G379*2)+H379+I379</f>
        <v>0</v>
      </c>
      <c r="K379" s="14"/>
      <c r="L379" s="13"/>
      <c r="M379" s="13"/>
      <c r="N379" s="13"/>
      <c r="O379" s="13"/>
      <c r="P379" s="13"/>
      <c r="Q379" s="84">
        <f>(((G379*L379*2)+(H379*M379)+(I379*N379))*O379)*100</f>
        <v>0</v>
      </c>
      <c r="R379" s="17">
        <v>0.1</v>
      </c>
      <c r="S379" s="17"/>
      <c r="T379" s="16" t="e">
        <f>(Q379/S379)*1000</f>
        <v>#DIV/0!</v>
      </c>
    </row>
    <row r="380" spans="1:20" ht="33" customHeight="1" x14ac:dyDescent="0.25">
      <c r="A380" s="107">
        <v>381</v>
      </c>
      <c r="B380" s="14" t="s">
        <v>1188</v>
      </c>
      <c r="C380" s="13"/>
      <c r="D380" s="13">
        <v>15</v>
      </c>
      <c r="E380" s="14" t="s">
        <v>1189</v>
      </c>
      <c r="F380" s="14" t="s">
        <v>235</v>
      </c>
      <c r="G380" s="13">
        <v>0</v>
      </c>
      <c r="H380" s="13"/>
      <c r="I380" s="13"/>
      <c r="J380" s="18">
        <f>G380*2+H380+I380</f>
        <v>0</v>
      </c>
      <c r="K380" s="14"/>
      <c r="L380" s="13"/>
      <c r="M380" s="13"/>
      <c r="N380" s="13"/>
      <c r="O380" s="15">
        <v>1</v>
      </c>
      <c r="P380" s="15"/>
      <c r="Q380" s="77">
        <f>(((G380*L380*2)+(H380*M380)+(I380*N380))*O380)*100</f>
        <v>0</v>
      </c>
      <c r="R380" s="17">
        <v>0.1</v>
      </c>
      <c r="S380" s="17"/>
      <c r="T380" s="16" t="e">
        <f>(Q380/S380)*1000</f>
        <v>#DIV/0!</v>
      </c>
    </row>
    <row r="381" spans="1:20" ht="33" customHeight="1" x14ac:dyDescent="0.25">
      <c r="A381" s="107">
        <v>382</v>
      </c>
      <c r="B381" s="14" t="s">
        <v>1190</v>
      </c>
      <c r="C381" s="13"/>
      <c r="D381" s="13">
        <v>15</v>
      </c>
      <c r="E381" s="14" t="s">
        <v>324</v>
      </c>
      <c r="F381" s="14" t="s">
        <v>235</v>
      </c>
      <c r="G381" s="13">
        <v>0</v>
      </c>
      <c r="H381" s="13"/>
      <c r="I381" s="13"/>
      <c r="J381" s="18">
        <f>(G381*2)+H381+I381</f>
        <v>0</v>
      </c>
      <c r="K381" s="14"/>
      <c r="L381" s="13"/>
      <c r="M381" s="13"/>
      <c r="N381" s="13"/>
      <c r="O381" s="15">
        <v>1</v>
      </c>
      <c r="P381" s="15"/>
      <c r="Q381" s="84">
        <f>(((G381*L381*2)+(H381*M381)+(I381*N381))*O381)*100</f>
        <v>0</v>
      </c>
      <c r="R381" s="17">
        <v>0.1</v>
      </c>
      <c r="S381" s="17"/>
      <c r="T381" s="16" t="e">
        <f>(Q381/S381)*1000</f>
        <v>#DIV/0!</v>
      </c>
    </row>
    <row r="382" spans="1:20" ht="33" customHeight="1" x14ac:dyDescent="0.25">
      <c r="A382" s="107">
        <v>383</v>
      </c>
      <c r="B382" s="14" t="s">
        <v>1191</v>
      </c>
      <c r="C382" s="13"/>
      <c r="D382" s="13">
        <v>15</v>
      </c>
      <c r="E382" s="14" t="s">
        <v>1192</v>
      </c>
      <c r="F382" s="14" t="s">
        <v>235</v>
      </c>
      <c r="G382" s="13">
        <v>0</v>
      </c>
      <c r="H382" s="13"/>
      <c r="I382" s="13"/>
      <c r="J382" s="18">
        <f>(G382*2)+H382+I382</f>
        <v>0</v>
      </c>
      <c r="K382" s="14"/>
      <c r="L382" s="13"/>
      <c r="M382" s="13"/>
      <c r="N382" s="13"/>
      <c r="O382" s="15">
        <v>1</v>
      </c>
      <c r="P382" s="15"/>
      <c r="Q382" s="84">
        <f>(((G382*L382*2)+(H382*M382)+(I382*N382))*O382)*100</f>
        <v>0</v>
      </c>
      <c r="R382" s="17">
        <v>0.1</v>
      </c>
      <c r="S382" s="17"/>
      <c r="T382" s="16" t="e">
        <f>(Q382/S382)*1000</f>
        <v>#DIV/0!</v>
      </c>
    </row>
    <row r="383" spans="1:20" ht="33" customHeight="1" x14ac:dyDescent="0.25">
      <c r="A383" s="107">
        <v>384</v>
      </c>
      <c r="B383" s="14" t="s">
        <v>1193</v>
      </c>
      <c r="C383" s="13"/>
      <c r="D383" s="13">
        <v>15</v>
      </c>
      <c r="E383" s="14" t="s">
        <v>1194</v>
      </c>
      <c r="F383" s="14" t="s">
        <v>235</v>
      </c>
      <c r="G383" s="13">
        <v>0</v>
      </c>
      <c r="H383" s="13"/>
      <c r="I383" s="13"/>
      <c r="J383" s="18">
        <f>(G383*2)+H383+I383</f>
        <v>0</v>
      </c>
      <c r="K383" s="14"/>
      <c r="L383" s="13"/>
      <c r="M383" s="13"/>
      <c r="N383" s="13"/>
      <c r="O383" s="15">
        <v>1</v>
      </c>
      <c r="P383" s="15"/>
      <c r="Q383" s="84">
        <f>(((G383*L383*2)+(H383*M383)+(I383*N383))*O383)*100</f>
        <v>0</v>
      </c>
      <c r="R383" s="17">
        <v>0.1</v>
      </c>
      <c r="S383" s="17"/>
      <c r="T383" s="16" t="e">
        <f>(Q383/S383)*1000</f>
        <v>#DIV/0!</v>
      </c>
    </row>
    <row r="384" spans="1:20" ht="33" customHeight="1" x14ac:dyDescent="0.25">
      <c r="A384" s="107">
        <v>385</v>
      </c>
      <c r="B384" s="14" t="s">
        <v>1195</v>
      </c>
      <c r="C384" s="14"/>
      <c r="D384" s="14">
        <v>17</v>
      </c>
      <c r="E384" s="14" t="s">
        <v>1196</v>
      </c>
      <c r="F384" s="14" t="s">
        <v>235</v>
      </c>
      <c r="G384" s="13">
        <v>0</v>
      </c>
      <c r="H384" s="13">
        <v>0</v>
      </c>
      <c r="I384" s="13">
        <v>0</v>
      </c>
      <c r="J384" s="18">
        <f>G384*2+H384+I384</f>
        <v>0</v>
      </c>
      <c r="K384" s="14"/>
      <c r="L384" s="15"/>
      <c r="M384" s="15"/>
      <c r="N384" s="15"/>
      <c r="O384" s="15">
        <v>1.3</v>
      </c>
      <c r="P384" s="15"/>
      <c r="Q384" s="77">
        <f>(((G384*L384*2)+(H384*M384)+(I384*N384))*O384)*100</f>
        <v>0</v>
      </c>
      <c r="R384" s="17">
        <v>0.1</v>
      </c>
      <c r="S384" s="17"/>
      <c r="T384" s="16" t="e">
        <f>(Q384/S384)*1000</f>
        <v>#DIV/0!</v>
      </c>
    </row>
    <row r="385" spans="1:20" ht="33" customHeight="1" x14ac:dyDescent="0.25">
      <c r="A385" s="107">
        <v>386</v>
      </c>
      <c r="B385" s="14" t="s">
        <v>1197</v>
      </c>
      <c r="C385" s="13" t="s">
        <v>165</v>
      </c>
      <c r="D385" s="13">
        <v>19</v>
      </c>
      <c r="E385" s="14" t="s">
        <v>303</v>
      </c>
      <c r="F385" s="14" t="s">
        <v>235</v>
      </c>
      <c r="G385" s="13">
        <v>0</v>
      </c>
      <c r="H385" s="13"/>
      <c r="I385" s="13"/>
      <c r="J385" s="18">
        <f>(G385*2)+H385+I385</f>
        <v>0</v>
      </c>
      <c r="K385" s="14" t="s">
        <v>1198</v>
      </c>
      <c r="L385" s="13"/>
      <c r="M385" s="13"/>
      <c r="N385" s="13"/>
      <c r="O385" s="13"/>
      <c r="P385" s="13"/>
      <c r="Q385" s="84">
        <f>(((G385*L385*2)+(H385*M385)+(I385*N385))*O385)*100</f>
        <v>0</v>
      </c>
      <c r="R385" s="17">
        <v>0.1</v>
      </c>
      <c r="S385" s="17"/>
      <c r="T385" s="16" t="e">
        <f>(Q385/S385)*1000</f>
        <v>#DIV/0!</v>
      </c>
    </row>
    <row r="386" spans="1:20" ht="33" customHeight="1" x14ac:dyDescent="0.25">
      <c r="A386" s="107">
        <v>387</v>
      </c>
      <c r="B386" s="14" t="s">
        <v>1199</v>
      </c>
      <c r="C386" s="13"/>
      <c r="D386" s="13">
        <v>20</v>
      </c>
      <c r="E386" s="14" t="s">
        <v>664</v>
      </c>
      <c r="F386" s="14" t="s">
        <v>235</v>
      </c>
      <c r="G386" s="13">
        <v>0</v>
      </c>
      <c r="H386" s="13"/>
      <c r="I386" s="13"/>
      <c r="J386" s="18">
        <f>(G386*2)+H386+I386</f>
        <v>0</v>
      </c>
      <c r="K386" s="14"/>
      <c r="L386" s="13"/>
      <c r="M386" s="13"/>
      <c r="N386" s="13"/>
      <c r="O386" s="15">
        <v>1</v>
      </c>
      <c r="P386" s="15"/>
      <c r="Q386" s="84">
        <f>(((G386*L386*2)+(H386*M386)+(I386*N386))*O386)*100</f>
        <v>0</v>
      </c>
      <c r="R386" s="17">
        <v>0.1</v>
      </c>
      <c r="S386" s="17"/>
      <c r="T386" s="16" t="e">
        <f>(Q386/S386)*1000</f>
        <v>#DIV/0!</v>
      </c>
    </row>
    <row r="387" spans="1:20" ht="33" customHeight="1" x14ac:dyDescent="0.25">
      <c r="A387" s="107">
        <v>388</v>
      </c>
      <c r="B387" s="14" t="s">
        <v>1200</v>
      </c>
      <c r="C387" s="13"/>
      <c r="D387" s="13" t="s">
        <v>1201</v>
      </c>
      <c r="E387" s="14" t="s">
        <v>1202</v>
      </c>
      <c r="F387" s="14" t="s">
        <v>235</v>
      </c>
      <c r="G387" s="13">
        <v>0</v>
      </c>
      <c r="H387" s="13"/>
      <c r="I387" s="13"/>
      <c r="J387" s="18">
        <f>(G387*2)+H387+I387</f>
        <v>0</v>
      </c>
      <c r="K387" s="14"/>
      <c r="L387" s="13"/>
      <c r="M387" s="13"/>
      <c r="N387" s="13"/>
      <c r="O387" s="15">
        <v>1</v>
      </c>
      <c r="P387" s="15"/>
      <c r="Q387" s="84">
        <f>(((G387*L387*2)+(H387*M387)+(I387*N387))*O387)*100</f>
        <v>0</v>
      </c>
      <c r="R387" s="17">
        <v>0.1</v>
      </c>
      <c r="S387" s="17"/>
      <c r="T387" s="16" t="e">
        <f>(Q387/S387)*1000</f>
        <v>#DIV/0!</v>
      </c>
    </row>
    <row r="388" spans="1:20" ht="33" customHeight="1" x14ac:dyDescent="0.25">
      <c r="A388" s="107">
        <v>389</v>
      </c>
      <c r="B388" s="14" t="s">
        <v>1203</v>
      </c>
      <c r="C388" s="13"/>
      <c r="D388" s="13">
        <v>17</v>
      </c>
      <c r="E388" s="14" t="s">
        <v>1204</v>
      </c>
      <c r="F388" s="14" t="s">
        <v>235</v>
      </c>
      <c r="G388" s="13">
        <v>0</v>
      </c>
      <c r="H388" s="13">
        <v>1</v>
      </c>
      <c r="I388" s="13">
        <v>0</v>
      </c>
      <c r="J388" s="18">
        <f>(G388*2)+H388+I388</f>
        <v>1</v>
      </c>
      <c r="K388" s="14" t="s">
        <v>1205</v>
      </c>
      <c r="L388" s="15"/>
      <c r="M388" s="15"/>
      <c r="N388" s="15"/>
      <c r="O388" s="15">
        <v>1</v>
      </c>
      <c r="P388" s="15"/>
      <c r="Q388" s="76">
        <f>(((G388*L388*2)+(H388*M388)+(I388*N388))*O388)*100</f>
        <v>0</v>
      </c>
      <c r="R388" s="17">
        <v>0.1</v>
      </c>
      <c r="S388" s="17"/>
      <c r="T388" s="16" t="e">
        <f>(Q388/S388)*1000</f>
        <v>#DIV/0!</v>
      </c>
    </row>
    <row r="389" spans="1:20" ht="33" customHeight="1" x14ac:dyDescent="0.25">
      <c r="A389" s="107">
        <v>390</v>
      </c>
      <c r="B389" s="14" t="s">
        <v>1207</v>
      </c>
      <c r="C389" s="14" t="s">
        <v>165</v>
      </c>
      <c r="D389" s="14">
        <v>3</v>
      </c>
      <c r="E389" s="14" t="s">
        <v>154</v>
      </c>
      <c r="F389" s="14" t="s">
        <v>235</v>
      </c>
      <c r="G389" s="13">
        <v>0</v>
      </c>
      <c r="H389" s="13">
        <v>1</v>
      </c>
      <c r="I389" s="13">
        <v>1</v>
      </c>
      <c r="J389" s="18">
        <f>(G389*2)+H389+I389</f>
        <v>2</v>
      </c>
      <c r="K389" s="14"/>
      <c r="L389" s="15"/>
      <c r="M389" s="15"/>
      <c r="N389" s="15"/>
      <c r="O389" s="15">
        <v>1</v>
      </c>
      <c r="P389" s="15"/>
      <c r="Q389" s="20">
        <f>(((G389*L389*2)+(H389*M389)+(I389*N389))*O389)*100</f>
        <v>0</v>
      </c>
      <c r="R389" s="17">
        <v>0.1</v>
      </c>
      <c r="S389" s="17"/>
      <c r="T389" s="16" t="e">
        <f>(Q389/S389)*1000</f>
        <v>#DIV/0!</v>
      </c>
    </row>
    <row r="390" spans="1:20" ht="33" customHeight="1" x14ac:dyDescent="0.25">
      <c r="A390" s="107">
        <v>391</v>
      </c>
      <c r="B390" s="14" t="s">
        <v>1208</v>
      </c>
      <c r="C390" s="13" t="s">
        <v>165</v>
      </c>
      <c r="D390" s="13">
        <v>8</v>
      </c>
      <c r="E390" s="14" t="s">
        <v>1209</v>
      </c>
      <c r="F390" s="14" t="s">
        <v>235</v>
      </c>
      <c r="G390" s="13">
        <v>0</v>
      </c>
      <c r="H390" s="13">
        <v>1</v>
      </c>
      <c r="I390" s="13">
        <v>1</v>
      </c>
      <c r="J390" s="18">
        <f>(G390*2)+H390+I390</f>
        <v>2</v>
      </c>
      <c r="K390" s="14"/>
      <c r="L390" s="15"/>
      <c r="M390" s="15"/>
      <c r="N390" s="15"/>
      <c r="O390" s="15">
        <v>1.1499999999999999</v>
      </c>
      <c r="P390" s="15"/>
      <c r="Q390" s="77">
        <f>(((G390*L390*2)+(H390*M390)+(I390*N390))*O390)*100</f>
        <v>0</v>
      </c>
      <c r="R390" s="17">
        <v>0.1</v>
      </c>
      <c r="S390" s="17"/>
      <c r="T390" s="16" t="e">
        <f>(Q390/S390)*1000</f>
        <v>#DIV/0!</v>
      </c>
    </row>
    <row r="391" spans="1:20" ht="33" customHeight="1" x14ac:dyDescent="0.25">
      <c r="A391" s="107">
        <v>392</v>
      </c>
      <c r="B391" s="14" t="s">
        <v>1210</v>
      </c>
      <c r="C391" s="14"/>
      <c r="D391" s="14">
        <v>10</v>
      </c>
      <c r="E391" s="14" t="s">
        <v>154</v>
      </c>
      <c r="F391" s="14" t="s">
        <v>235</v>
      </c>
      <c r="G391" s="13">
        <v>0</v>
      </c>
      <c r="H391" s="13">
        <v>1</v>
      </c>
      <c r="I391" s="13">
        <v>1</v>
      </c>
      <c r="J391" s="18">
        <f>(G391*2)+H391+I391</f>
        <v>2</v>
      </c>
      <c r="K391" s="14"/>
      <c r="L391" s="15"/>
      <c r="M391" s="15"/>
      <c r="N391" s="15"/>
      <c r="O391" s="15">
        <v>1.1499999999999999</v>
      </c>
      <c r="P391" s="15"/>
      <c r="Q391" s="20">
        <f>(((G391*L391*2)+(H391*M391)+(I391*N391))*O391)*100</f>
        <v>0</v>
      </c>
      <c r="R391" s="17">
        <v>0.1</v>
      </c>
      <c r="S391" s="17"/>
      <c r="T391" s="16" t="e">
        <f>(Q391/S391)*1000</f>
        <v>#DIV/0!</v>
      </c>
    </row>
    <row r="392" spans="1:20" ht="33" customHeight="1" x14ac:dyDescent="0.25">
      <c r="A392" s="107">
        <v>393</v>
      </c>
      <c r="B392" s="14" t="s">
        <v>1211</v>
      </c>
      <c r="C392" s="13"/>
      <c r="D392" s="13">
        <v>10</v>
      </c>
      <c r="E392" s="14" t="s">
        <v>1212</v>
      </c>
      <c r="F392" s="14" t="s">
        <v>235</v>
      </c>
      <c r="G392" s="13">
        <v>0</v>
      </c>
      <c r="H392" s="13">
        <v>1</v>
      </c>
      <c r="I392" s="13">
        <v>1</v>
      </c>
      <c r="J392" s="18">
        <f>(G392*2)+H392+I392</f>
        <v>2</v>
      </c>
      <c r="K392" s="14"/>
      <c r="L392" s="15"/>
      <c r="M392" s="15"/>
      <c r="N392" s="15"/>
      <c r="O392" s="15">
        <v>1.1499999999999999</v>
      </c>
      <c r="P392" s="15"/>
      <c r="Q392" s="20">
        <f>(((G392*L392*2)+(H392*M392)+(I392*N392))*O392)*100</f>
        <v>0</v>
      </c>
      <c r="R392" s="17">
        <v>0.1</v>
      </c>
      <c r="S392" s="17"/>
      <c r="T392" s="16" t="e">
        <f>(Q392/S392)*1000</f>
        <v>#DIV/0!</v>
      </c>
    </row>
    <row r="393" spans="1:20" ht="33" customHeight="1" x14ac:dyDescent="0.25">
      <c r="A393" s="107">
        <v>394</v>
      </c>
      <c r="B393" s="14" t="s">
        <v>1213</v>
      </c>
      <c r="C393" s="14"/>
      <c r="D393" s="14">
        <v>13</v>
      </c>
      <c r="E393" s="14" t="s">
        <v>154</v>
      </c>
      <c r="F393" s="14" t="s">
        <v>235</v>
      </c>
      <c r="G393" s="13">
        <v>0</v>
      </c>
      <c r="H393" s="13">
        <v>1</v>
      </c>
      <c r="I393" s="13">
        <v>1</v>
      </c>
      <c r="J393" s="18">
        <f>(G393*2)+H393+I393</f>
        <v>2</v>
      </c>
      <c r="K393" s="14"/>
      <c r="L393" s="15"/>
      <c r="M393" s="15"/>
      <c r="N393" s="15"/>
      <c r="O393" s="15">
        <v>1</v>
      </c>
      <c r="P393" s="15"/>
      <c r="Q393" s="20">
        <f>(((G393*L393*2)+(H393*M393)+(I393*N393))*O393)*100</f>
        <v>0</v>
      </c>
      <c r="R393" s="17">
        <v>0.1</v>
      </c>
      <c r="S393" s="17"/>
      <c r="T393" s="16" t="e">
        <f>(Q393/S393)*1000</f>
        <v>#DIV/0!</v>
      </c>
    </row>
    <row r="394" spans="1:20" ht="33" customHeight="1" x14ac:dyDescent="0.25">
      <c r="A394" s="107">
        <v>395</v>
      </c>
      <c r="B394" s="14" t="s">
        <v>1214</v>
      </c>
      <c r="C394" s="13"/>
      <c r="D394" s="13">
        <v>13</v>
      </c>
      <c r="E394" s="14" t="s">
        <v>1215</v>
      </c>
      <c r="F394" s="14" t="s">
        <v>235</v>
      </c>
      <c r="G394" s="13">
        <v>0</v>
      </c>
      <c r="H394" s="13">
        <v>1</v>
      </c>
      <c r="I394" s="13">
        <v>1</v>
      </c>
      <c r="J394" s="18">
        <f>(G394*2)+H394+I394</f>
        <v>2</v>
      </c>
      <c r="K394" s="14" t="s">
        <v>1216</v>
      </c>
      <c r="L394" s="13"/>
      <c r="M394" s="13"/>
      <c r="N394" s="13"/>
      <c r="O394" s="15">
        <v>1.1499999999999999</v>
      </c>
      <c r="P394" s="15"/>
      <c r="Q394" s="20">
        <f>(((G394*L394*2)+(H394*M394)+(I394*N394))*O394)*100</f>
        <v>0</v>
      </c>
      <c r="R394" s="17">
        <v>0.1</v>
      </c>
      <c r="S394" s="17"/>
      <c r="T394" s="16" t="e">
        <f>(Q394/S394)*1000</f>
        <v>#DIV/0!</v>
      </c>
    </row>
    <row r="395" spans="1:20" ht="33" customHeight="1" x14ac:dyDescent="0.25">
      <c r="A395" s="107">
        <v>396</v>
      </c>
      <c r="B395" s="14" t="s">
        <v>1217</v>
      </c>
      <c r="C395" s="13"/>
      <c r="D395" s="13">
        <v>17</v>
      </c>
      <c r="E395" s="14" t="s">
        <v>1204</v>
      </c>
      <c r="F395" s="14" t="s">
        <v>235</v>
      </c>
      <c r="G395" s="13">
        <v>0</v>
      </c>
      <c r="H395" s="13">
        <v>1</v>
      </c>
      <c r="I395" s="13">
        <v>1</v>
      </c>
      <c r="J395" s="18">
        <f>(G395*2)+H395+I395</f>
        <v>2</v>
      </c>
      <c r="K395" s="14" t="s">
        <v>1205</v>
      </c>
      <c r="L395" s="15"/>
      <c r="M395" s="15"/>
      <c r="N395" s="15"/>
      <c r="O395" s="15">
        <v>1</v>
      </c>
      <c r="P395" s="15"/>
      <c r="Q395" s="76">
        <f>(((G395*L395*2)+(H395*M395)+(I395*N395))*O395)*100</f>
        <v>0</v>
      </c>
      <c r="R395" s="17">
        <v>0.1</v>
      </c>
      <c r="S395" s="17"/>
      <c r="T395" s="16" t="e">
        <f>(Q395/S395)*1000</f>
        <v>#DIV/0!</v>
      </c>
    </row>
    <row r="396" spans="1:20" ht="33" customHeight="1" x14ac:dyDescent="0.25">
      <c r="A396" s="107">
        <v>397</v>
      </c>
      <c r="B396" s="14" t="s">
        <v>1218</v>
      </c>
      <c r="C396" s="13"/>
      <c r="D396" s="13">
        <v>19</v>
      </c>
      <c r="E396" s="14" t="s">
        <v>1219</v>
      </c>
      <c r="F396" s="14" t="s">
        <v>235</v>
      </c>
      <c r="G396" s="13">
        <v>0</v>
      </c>
      <c r="H396" s="13">
        <v>1</v>
      </c>
      <c r="I396" s="13">
        <v>1</v>
      </c>
      <c r="J396" s="18">
        <f>(G396*2)+H396+I396</f>
        <v>2</v>
      </c>
      <c r="K396" s="14"/>
      <c r="L396" s="15"/>
      <c r="M396" s="15"/>
      <c r="N396" s="15"/>
      <c r="O396" s="15">
        <v>1</v>
      </c>
      <c r="P396" s="15"/>
      <c r="Q396" s="77">
        <f>(((G396*L396*2)+(H396*M396)+(I396*N396))*O396)*100</f>
        <v>0</v>
      </c>
      <c r="R396" s="17">
        <v>0.1</v>
      </c>
      <c r="S396" s="17"/>
      <c r="T396" s="16" t="e">
        <f>(Q396/S396)*1000</f>
        <v>#DIV/0!</v>
      </c>
    </row>
    <row r="397" spans="1:20" ht="33" customHeight="1" x14ac:dyDescent="0.25">
      <c r="A397" s="107">
        <v>398</v>
      </c>
      <c r="B397" s="14" t="s">
        <v>1220</v>
      </c>
      <c r="C397" s="13" t="s">
        <v>152</v>
      </c>
      <c r="D397" s="13">
        <v>20</v>
      </c>
      <c r="E397" s="14" t="s">
        <v>253</v>
      </c>
      <c r="F397" s="14" t="s">
        <v>235</v>
      </c>
      <c r="G397" s="13">
        <v>0</v>
      </c>
      <c r="H397" s="13">
        <v>1</v>
      </c>
      <c r="I397" s="13">
        <v>1</v>
      </c>
      <c r="J397" s="18">
        <f>(G397*2)+H397+I397</f>
        <v>2</v>
      </c>
      <c r="K397" s="14"/>
      <c r="L397" s="15"/>
      <c r="M397" s="15"/>
      <c r="N397" s="15"/>
      <c r="O397" s="15">
        <v>1.1499999999999999</v>
      </c>
      <c r="P397" s="15"/>
      <c r="Q397" s="16">
        <f>(((G397*L397*2)+(H397*M397)+(I397*N397))*O397)*100</f>
        <v>0</v>
      </c>
      <c r="R397" s="17">
        <v>0.1</v>
      </c>
      <c r="S397" s="17"/>
      <c r="T397" s="16" t="e">
        <f>(Q397/S397)*1000</f>
        <v>#DIV/0!</v>
      </c>
    </row>
    <row r="398" spans="1:20" ht="33" customHeight="1" x14ac:dyDescent="0.25">
      <c r="A398" s="107">
        <v>399</v>
      </c>
      <c r="B398" s="14" t="s">
        <v>1221</v>
      </c>
      <c r="C398" s="14" t="s">
        <v>165</v>
      </c>
      <c r="D398" s="14">
        <v>3</v>
      </c>
      <c r="E398" s="14" t="s">
        <v>154</v>
      </c>
      <c r="F398" s="14" t="s">
        <v>235</v>
      </c>
      <c r="G398" s="13">
        <v>0</v>
      </c>
      <c r="H398" s="13">
        <v>1</v>
      </c>
      <c r="I398" s="13">
        <v>1</v>
      </c>
      <c r="J398" s="18">
        <f>(G398*2)+H398+I398</f>
        <v>2</v>
      </c>
      <c r="K398" s="14"/>
      <c r="L398" s="15"/>
      <c r="M398" s="15"/>
      <c r="N398" s="15"/>
      <c r="O398" s="15">
        <v>1.3</v>
      </c>
      <c r="P398" s="15"/>
      <c r="Q398" s="20">
        <f>(((G398*L398*2)+(H398*M398)+(I398*N398))*O398)*100</f>
        <v>0</v>
      </c>
      <c r="R398" s="17">
        <v>0.1</v>
      </c>
      <c r="S398" s="17"/>
      <c r="T398" s="16" t="e">
        <f>(Q398/S398)*1000</f>
        <v>#DIV/0!</v>
      </c>
    </row>
    <row r="399" spans="1:20" ht="33" customHeight="1" x14ac:dyDescent="0.25">
      <c r="A399" s="107">
        <v>400</v>
      </c>
      <c r="B399" s="14" t="s">
        <v>1222</v>
      </c>
      <c r="C399" s="13" t="s">
        <v>165</v>
      </c>
      <c r="D399" s="13">
        <v>3</v>
      </c>
      <c r="E399" s="14" t="s">
        <v>154</v>
      </c>
      <c r="F399" s="14" t="s">
        <v>235</v>
      </c>
      <c r="G399" s="13">
        <v>0</v>
      </c>
      <c r="H399" s="13">
        <v>1</v>
      </c>
      <c r="I399" s="13">
        <v>1</v>
      </c>
      <c r="J399" s="18">
        <f>(G399*2)+H399+I399</f>
        <v>2</v>
      </c>
      <c r="K399" s="14"/>
      <c r="L399" s="13"/>
      <c r="M399" s="13"/>
      <c r="N399" s="13"/>
      <c r="O399" s="15">
        <v>1</v>
      </c>
      <c r="P399" s="15"/>
      <c r="Q399" s="77">
        <f>(((G399*L399*2)+(H399*M399)+(I399*N399))*O399)*100</f>
        <v>0</v>
      </c>
      <c r="R399" s="17">
        <v>0.1</v>
      </c>
      <c r="S399" s="17"/>
      <c r="T399" s="16" t="e">
        <f>(Q399/S399)*1000</f>
        <v>#DIV/0!</v>
      </c>
    </row>
    <row r="400" spans="1:20" ht="33" customHeight="1" x14ac:dyDescent="0.25">
      <c r="A400" s="107">
        <v>401</v>
      </c>
      <c r="B400" s="14" t="s">
        <v>1225</v>
      </c>
      <c r="C400" s="14"/>
      <c r="D400" s="14">
        <v>5</v>
      </c>
      <c r="E400" s="14" t="s">
        <v>1226</v>
      </c>
      <c r="F400" s="14" t="s">
        <v>235</v>
      </c>
      <c r="G400" s="13">
        <v>0</v>
      </c>
      <c r="H400" s="13">
        <v>1</v>
      </c>
      <c r="I400" s="13">
        <v>2</v>
      </c>
      <c r="J400" s="18">
        <f>G400*2+H400+I400</f>
        <v>3</v>
      </c>
      <c r="K400" s="14"/>
      <c r="L400" s="15"/>
      <c r="M400" s="15"/>
      <c r="N400" s="15"/>
      <c r="O400" s="15">
        <v>1.3</v>
      </c>
      <c r="P400" s="15"/>
      <c r="Q400" s="16">
        <f>(((G400*L400*2)+(H400*M400)+(I400*N400))*O400)*100</f>
        <v>0</v>
      </c>
      <c r="R400" s="17">
        <v>0.1</v>
      </c>
      <c r="S400" s="17"/>
      <c r="T400" s="16" t="e">
        <f>(Q400/S400)*1000</f>
        <v>#DIV/0!</v>
      </c>
    </row>
    <row r="401" spans="1:20" ht="33" customHeight="1" x14ac:dyDescent="0.25">
      <c r="A401" s="107">
        <v>402</v>
      </c>
      <c r="B401" s="14" t="s">
        <v>1227</v>
      </c>
      <c r="C401" s="14"/>
      <c r="D401" s="14">
        <v>15</v>
      </c>
      <c r="E401" s="14" t="s">
        <v>1228</v>
      </c>
      <c r="F401" s="14" t="s">
        <v>235</v>
      </c>
      <c r="G401" s="13">
        <v>0</v>
      </c>
      <c r="H401" s="13">
        <v>3</v>
      </c>
      <c r="I401" s="13">
        <v>0</v>
      </c>
      <c r="J401" s="18">
        <f>(G401*2)+H401+I401</f>
        <v>3</v>
      </c>
      <c r="K401" s="14"/>
      <c r="L401" s="15"/>
      <c r="M401" s="15"/>
      <c r="N401" s="15"/>
      <c r="O401" s="15">
        <v>1.1499999999999999</v>
      </c>
      <c r="P401" s="15"/>
      <c r="Q401" s="20">
        <f>(((G401*L401*2)+(H401*M401)+(I401*N401))*O401)*100</f>
        <v>0</v>
      </c>
      <c r="R401" s="17">
        <v>0.1</v>
      </c>
      <c r="S401" s="17"/>
      <c r="T401" s="16" t="e">
        <f>(Q401/S401)*1000</f>
        <v>#DIV/0!</v>
      </c>
    </row>
    <row r="402" spans="1:20" ht="33" customHeight="1" x14ac:dyDescent="0.25">
      <c r="A402" s="107">
        <v>403</v>
      </c>
      <c r="B402" s="14" t="s">
        <v>1229</v>
      </c>
      <c r="C402" s="13"/>
      <c r="D402" s="13">
        <v>19</v>
      </c>
      <c r="E402" s="14" t="s">
        <v>1230</v>
      </c>
      <c r="F402" s="14" t="s">
        <v>235</v>
      </c>
      <c r="G402" s="13">
        <v>0</v>
      </c>
      <c r="H402" s="13">
        <v>0</v>
      </c>
      <c r="I402" s="13">
        <v>3</v>
      </c>
      <c r="J402" s="18">
        <f>(G402*2)+H402+I402</f>
        <v>3</v>
      </c>
      <c r="K402" s="14"/>
      <c r="L402" s="15"/>
      <c r="M402" s="15"/>
      <c r="N402" s="15"/>
      <c r="O402" s="15">
        <v>1</v>
      </c>
      <c r="P402" s="15"/>
      <c r="Q402" s="20">
        <f>(((G402*L402*2)+(H402*M402)+(I402*N402))*O402)*100</f>
        <v>0</v>
      </c>
      <c r="R402" s="17">
        <v>0.1</v>
      </c>
      <c r="S402" s="17"/>
      <c r="T402" s="16" t="e">
        <f>(Q402/S402)*1000</f>
        <v>#DIV/0!</v>
      </c>
    </row>
    <row r="403" spans="1:20" ht="33" customHeight="1" x14ac:dyDescent="0.25">
      <c r="A403" s="107">
        <v>404</v>
      </c>
      <c r="B403" s="14" t="s">
        <v>1231</v>
      </c>
      <c r="C403" s="13"/>
      <c r="D403" s="13" t="s">
        <v>289</v>
      </c>
      <c r="E403" s="14" t="s">
        <v>1232</v>
      </c>
      <c r="F403" s="14" t="s">
        <v>235</v>
      </c>
      <c r="G403" s="13">
        <v>0</v>
      </c>
      <c r="H403" s="13">
        <v>2</v>
      </c>
      <c r="I403" s="13">
        <v>1</v>
      </c>
      <c r="J403" s="18">
        <f>(G403*2)+H403+I403</f>
        <v>3</v>
      </c>
      <c r="K403" s="14"/>
      <c r="L403" s="15"/>
      <c r="M403" s="15"/>
      <c r="N403" s="15"/>
      <c r="O403" s="15">
        <v>1</v>
      </c>
      <c r="P403" s="15"/>
      <c r="Q403" s="16">
        <f>(((G403*L403*2)+(H403*M403)+(I403*N403))*O403)*100</f>
        <v>0</v>
      </c>
      <c r="R403" s="17">
        <v>0.1</v>
      </c>
      <c r="S403" s="17"/>
      <c r="T403" s="16" t="e">
        <f>(Q403/S403)*1000</f>
        <v>#DIV/0!</v>
      </c>
    </row>
    <row r="404" spans="1:20" ht="33" customHeight="1" x14ac:dyDescent="0.25">
      <c r="A404" s="107">
        <v>405</v>
      </c>
      <c r="B404" s="14" t="s">
        <v>1233</v>
      </c>
      <c r="C404" s="14" t="s">
        <v>165</v>
      </c>
      <c r="D404" s="14">
        <v>6</v>
      </c>
      <c r="E404" s="14" t="s">
        <v>1234</v>
      </c>
      <c r="F404" s="14" t="s">
        <v>235</v>
      </c>
      <c r="G404" s="13">
        <v>0</v>
      </c>
      <c r="H404" s="13">
        <v>1</v>
      </c>
      <c r="I404" s="13">
        <v>3</v>
      </c>
      <c r="J404" s="18">
        <f>(G404*2)+H404+I404</f>
        <v>4</v>
      </c>
      <c r="K404" s="14"/>
      <c r="L404" s="15"/>
      <c r="M404" s="15"/>
      <c r="N404" s="15"/>
      <c r="O404" s="15">
        <v>1.1499999999999999</v>
      </c>
      <c r="P404" s="15"/>
      <c r="Q404" s="20">
        <f>(((G404*L404*2)+(H404*M404)+(I404*N404))*O404)*100</f>
        <v>0</v>
      </c>
      <c r="R404" s="17">
        <v>0.1</v>
      </c>
      <c r="S404" s="17"/>
      <c r="T404" s="16" t="e">
        <f>(Q404/S404)*1000</f>
        <v>#DIV/0!</v>
      </c>
    </row>
    <row r="405" spans="1:20" ht="33" customHeight="1" x14ac:dyDescent="0.25">
      <c r="A405" s="107">
        <v>406</v>
      </c>
      <c r="B405" s="14" t="s">
        <v>1235</v>
      </c>
      <c r="C405" s="13" t="s">
        <v>165</v>
      </c>
      <c r="D405" s="13">
        <v>9</v>
      </c>
      <c r="E405" s="14" t="s">
        <v>1236</v>
      </c>
      <c r="F405" s="14" t="s">
        <v>235</v>
      </c>
      <c r="G405" s="13">
        <v>0</v>
      </c>
      <c r="H405" s="13">
        <v>3</v>
      </c>
      <c r="I405" s="13">
        <v>1</v>
      </c>
      <c r="J405" s="18">
        <f>(G405*2)+H405+I405</f>
        <v>4</v>
      </c>
      <c r="K405" s="14"/>
      <c r="L405" s="15"/>
      <c r="M405" s="15"/>
      <c r="N405" s="15"/>
      <c r="O405" s="15">
        <v>1</v>
      </c>
      <c r="P405" s="15"/>
      <c r="Q405" s="20">
        <f>(((G405*L405*2)+(H405*M405)+(I405*N405))*O405)*100</f>
        <v>0</v>
      </c>
      <c r="R405" s="17">
        <v>0.1</v>
      </c>
      <c r="S405" s="17"/>
      <c r="T405" s="16" t="e">
        <f>(Q405/S405)*1000</f>
        <v>#DIV/0!</v>
      </c>
    </row>
    <row r="406" spans="1:20" ht="33" customHeight="1" x14ac:dyDescent="0.25">
      <c r="A406" s="107">
        <v>407</v>
      </c>
      <c r="B406" s="14" t="s">
        <v>1237</v>
      </c>
      <c r="C406" s="14" t="s">
        <v>165</v>
      </c>
      <c r="D406" s="14">
        <v>10</v>
      </c>
      <c r="E406" s="14" t="s">
        <v>1238</v>
      </c>
      <c r="F406" s="14" t="s">
        <v>235</v>
      </c>
      <c r="G406" s="13">
        <v>0</v>
      </c>
      <c r="H406" s="13">
        <v>3</v>
      </c>
      <c r="I406" s="13">
        <v>1</v>
      </c>
      <c r="J406" s="18">
        <f>(G406*2)+H406+I406</f>
        <v>4</v>
      </c>
      <c r="K406" s="14"/>
      <c r="L406" s="15"/>
      <c r="M406" s="15"/>
      <c r="N406" s="15"/>
      <c r="O406" s="15">
        <v>1</v>
      </c>
      <c r="P406" s="15"/>
      <c r="Q406" s="20">
        <f>(((G406*L406*2)+(H406*M406)+(I406*N406))*O406)*100</f>
        <v>0</v>
      </c>
      <c r="R406" s="17">
        <v>0.1</v>
      </c>
      <c r="S406" s="17"/>
      <c r="T406" s="16" t="e">
        <f>(Q406/S406)*1000</f>
        <v>#DIV/0!</v>
      </c>
    </row>
    <row r="407" spans="1:20" ht="33" customHeight="1" x14ac:dyDescent="0.25">
      <c r="A407" s="107">
        <v>408</v>
      </c>
      <c r="B407" s="14" t="s">
        <v>1239</v>
      </c>
      <c r="C407" s="13" t="s">
        <v>165</v>
      </c>
      <c r="D407" s="13">
        <v>10</v>
      </c>
      <c r="E407" s="14" t="s">
        <v>1240</v>
      </c>
      <c r="F407" s="14" t="s">
        <v>235</v>
      </c>
      <c r="G407" s="13">
        <v>0</v>
      </c>
      <c r="H407" s="13">
        <v>3</v>
      </c>
      <c r="I407" s="13">
        <v>1</v>
      </c>
      <c r="J407" s="18">
        <f>(G407*2)+H407+I407</f>
        <v>4</v>
      </c>
      <c r="K407" s="14"/>
      <c r="L407" s="15"/>
      <c r="M407" s="15"/>
      <c r="N407" s="15"/>
      <c r="O407" s="15">
        <v>1.3</v>
      </c>
      <c r="P407" s="15"/>
      <c r="Q407" s="77">
        <f>(((G407*L407*2)+(H407*M407)+(I407*N407))*O407)*100</f>
        <v>0</v>
      </c>
      <c r="R407" s="17">
        <v>0.1</v>
      </c>
      <c r="S407" s="17"/>
      <c r="T407" s="16" t="e">
        <f>(Q407/S407)*1000</f>
        <v>#DIV/0!</v>
      </c>
    </row>
    <row r="408" spans="1:20" ht="33" customHeight="1" x14ac:dyDescent="0.25">
      <c r="A408" s="107">
        <v>409</v>
      </c>
      <c r="B408" s="14" t="s">
        <v>1241</v>
      </c>
      <c r="C408" s="13" t="s">
        <v>165</v>
      </c>
      <c r="D408" s="13">
        <v>11</v>
      </c>
      <c r="E408" s="14" t="s">
        <v>1242</v>
      </c>
      <c r="F408" s="14" t="s">
        <v>235</v>
      </c>
      <c r="G408" s="13">
        <v>0</v>
      </c>
      <c r="H408" s="13">
        <v>3</v>
      </c>
      <c r="I408" s="13">
        <v>1</v>
      </c>
      <c r="J408" s="18">
        <f>(G408*2)+H408+I408</f>
        <v>4</v>
      </c>
      <c r="K408" s="14"/>
      <c r="L408" s="15"/>
      <c r="M408" s="15"/>
      <c r="N408" s="15"/>
      <c r="O408" s="15">
        <v>1</v>
      </c>
      <c r="P408" s="15"/>
      <c r="Q408" s="20">
        <f>(((G408*L408*2)+(H408*M408)+(I408*N408))*O408)*100</f>
        <v>0</v>
      </c>
      <c r="R408" s="17">
        <v>0.1</v>
      </c>
      <c r="S408" s="17"/>
      <c r="T408" s="16" t="e">
        <f>(Q408/S408)*1000</f>
        <v>#DIV/0!</v>
      </c>
    </row>
    <row r="409" spans="1:20" ht="33" customHeight="1" x14ac:dyDescent="0.25">
      <c r="A409" s="107">
        <v>410</v>
      </c>
      <c r="B409" s="14" t="s">
        <v>1243</v>
      </c>
      <c r="C409" s="13"/>
      <c r="D409" s="13">
        <v>13</v>
      </c>
      <c r="E409" s="14" t="s">
        <v>1244</v>
      </c>
      <c r="F409" s="14" t="s">
        <v>235</v>
      </c>
      <c r="G409" s="13">
        <v>0</v>
      </c>
      <c r="H409" s="13">
        <v>3</v>
      </c>
      <c r="I409" s="13">
        <v>1</v>
      </c>
      <c r="J409" s="18">
        <f>(G409*2)+H409+I409</f>
        <v>4</v>
      </c>
      <c r="K409" s="14"/>
      <c r="L409" s="15"/>
      <c r="M409" s="15"/>
      <c r="N409" s="15"/>
      <c r="O409" s="15">
        <v>1.1499999999999999</v>
      </c>
      <c r="P409" s="15"/>
      <c r="Q409" s="77">
        <f>(((G409*L409*2)+(H409*M409)+(I409*N409))*O409)*100</f>
        <v>0</v>
      </c>
      <c r="R409" s="17">
        <v>0.1</v>
      </c>
      <c r="S409" s="17"/>
      <c r="T409" s="16" t="e">
        <f>(Q409/S409)*1000</f>
        <v>#DIV/0!</v>
      </c>
    </row>
    <row r="410" spans="1:20" ht="33" customHeight="1" x14ac:dyDescent="0.25">
      <c r="A410" s="107">
        <v>411</v>
      </c>
      <c r="B410" s="14" t="s">
        <v>1245</v>
      </c>
      <c r="C410" s="13"/>
      <c r="D410" s="13">
        <v>17</v>
      </c>
      <c r="E410" s="14" t="s">
        <v>1246</v>
      </c>
      <c r="F410" s="14" t="s">
        <v>235</v>
      </c>
      <c r="G410" s="13">
        <v>0</v>
      </c>
      <c r="H410" s="13">
        <v>3</v>
      </c>
      <c r="I410" s="13">
        <v>1</v>
      </c>
      <c r="J410" s="18">
        <f>(G410*2)+H410+I410</f>
        <v>4</v>
      </c>
      <c r="K410" s="14"/>
      <c r="L410" s="15"/>
      <c r="M410" s="15"/>
      <c r="N410" s="15"/>
      <c r="O410" s="15">
        <v>1.1499999999999999</v>
      </c>
      <c r="P410" s="15"/>
      <c r="Q410" s="20">
        <f>(((G410*L410*2)+(H410*M410)+(I410*N410))*O410)*100</f>
        <v>0</v>
      </c>
      <c r="R410" s="17">
        <v>0.1</v>
      </c>
      <c r="S410" s="17"/>
      <c r="T410" s="16" t="e">
        <f>(Q410/S410)*1000</f>
        <v>#DIV/0!</v>
      </c>
    </row>
    <row r="411" spans="1:20" ht="33" customHeight="1" x14ac:dyDescent="0.25">
      <c r="A411" s="107">
        <v>412</v>
      </c>
      <c r="B411" s="14" t="s">
        <v>1247</v>
      </c>
      <c r="C411" s="13"/>
      <c r="D411" s="13">
        <v>20</v>
      </c>
      <c r="E411" s="14" t="s">
        <v>1248</v>
      </c>
      <c r="F411" s="14" t="s">
        <v>235</v>
      </c>
      <c r="G411" s="13">
        <v>0</v>
      </c>
      <c r="H411" s="13">
        <v>3</v>
      </c>
      <c r="I411" s="13">
        <v>1</v>
      </c>
      <c r="J411" s="18">
        <f>(G411*2)+H411+I411</f>
        <v>4</v>
      </c>
      <c r="K411" s="14"/>
      <c r="L411" s="15"/>
      <c r="M411" s="15"/>
      <c r="N411" s="15"/>
      <c r="O411" s="15">
        <v>1.1499999999999999</v>
      </c>
      <c r="P411" s="15"/>
      <c r="Q411" s="20">
        <f>(((G411*L411*2)+(H411*M411)+(I411*N411))*O411)*100</f>
        <v>0</v>
      </c>
      <c r="R411" s="17">
        <v>0.1</v>
      </c>
      <c r="S411" s="17"/>
      <c r="T411" s="16" t="e">
        <f>(Q411/S411)*1000</f>
        <v>#DIV/0!</v>
      </c>
    </row>
    <row r="412" spans="1:20" ht="33" customHeight="1" x14ac:dyDescent="0.25">
      <c r="A412" s="107">
        <v>413</v>
      </c>
      <c r="B412" s="14" t="s">
        <v>1249</v>
      </c>
      <c r="C412" s="14"/>
      <c r="D412" s="13" t="s">
        <v>927</v>
      </c>
      <c r="E412" s="14" t="s">
        <v>1250</v>
      </c>
      <c r="F412" s="14" t="s">
        <v>235</v>
      </c>
      <c r="G412" s="13">
        <v>2</v>
      </c>
      <c r="H412" s="13">
        <v>0</v>
      </c>
      <c r="I412" s="13">
        <v>0</v>
      </c>
      <c r="J412" s="18">
        <f>G412*2+H412+I412</f>
        <v>4</v>
      </c>
      <c r="K412" s="14"/>
      <c r="L412" s="15"/>
      <c r="M412" s="15"/>
      <c r="N412" s="15"/>
      <c r="O412" s="15">
        <v>1.1499999999999999</v>
      </c>
      <c r="P412" s="15"/>
      <c r="Q412" s="77">
        <f>(((G412*L412*2)+(H412*M412)+(I412*N412))*O412)*100</f>
        <v>0</v>
      </c>
      <c r="R412" s="17">
        <v>0.1</v>
      </c>
      <c r="S412" s="17"/>
      <c r="T412" s="16" t="e">
        <f>(Q412/S412)*1000</f>
        <v>#DIV/0!</v>
      </c>
    </row>
    <row r="413" spans="1:20" ht="33" customHeight="1" x14ac:dyDescent="0.25">
      <c r="A413" s="107">
        <v>414</v>
      </c>
      <c r="B413" s="14" t="s">
        <v>1251</v>
      </c>
      <c r="C413" s="13"/>
      <c r="D413" s="13" t="s">
        <v>1252</v>
      </c>
      <c r="E413" s="14" t="s">
        <v>1253</v>
      </c>
      <c r="F413" s="14" t="s">
        <v>235</v>
      </c>
      <c r="G413" s="13">
        <v>0</v>
      </c>
      <c r="H413" s="13">
        <v>3</v>
      </c>
      <c r="I413" s="13">
        <v>1</v>
      </c>
      <c r="J413" s="18">
        <f>(G413*2)+H413+I413</f>
        <v>4</v>
      </c>
      <c r="K413" s="14"/>
      <c r="L413" s="15"/>
      <c r="M413" s="15"/>
      <c r="N413" s="15"/>
      <c r="O413" s="15">
        <v>1</v>
      </c>
      <c r="P413" s="15"/>
      <c r="Q413" s="20">
        <f>(((G413*L413*2)+(H413*M413)+(I413*N413))*O413)*100</f>
        <v>0</v>
      </c>
      <c r="R413" s="17">
        <v>0.1</v>
      </c>
      <c r="S413" s="17"/>
      <c r="T413" s="16" t="e">
        <f>(Q413/S413)*1000</f>
        <v>#DIV/0!</v>
      </c>
    </row>
    <row r="414" spans="1:20" ht="33" customHeight="1" x14ac:dyDescent="0.25">
      <c r="A414" s="107">
        <v>415</v>
      </c>
      <c r="B414" s="14" t="s">
        <v>1254</v>
      </c>
      <c r="C414" s="14"/>
      <c r="D414" s="14" t="s">
        <v>459</v>
      </c>
      <c r="E414" s="14" t="s">
        <v>1255</v>
      </c>
      <c r="F414" s="14" t="s">
        <v>235</v>
      </c>
      <c r="G414" s="13">
        <v>0</v>
      </c>
      <c r="H414" s="13">
        <v>1</v>
      </c>
      <c r="I414" s="13">
        <v>3</v>
      </c>
      <c r="J414" s="18">
        <f>(G414*2)+H414+I414</f>
        <v>4</v>
      </c>
      <c r="K414" s="14"/>
      <c r="L414" s="15"/>
      <c r="M414" s="15"/>
      <c r="N414" s="15"/>
      <c r="O414" s="15">
        <v>1.3</v>
      </c>
      <c r="P414" s="15"/>
      <c r="Q414" s="20">
        <f>(((G414*L414*2)+(H414*M414)+(I414*N414))*O414)*100</f>
        <v>0</v>
      </c>
      <c r="R414" s="17">
        <v>0.1</v>
      </c>
      <c r="S414" s="17"/>
      <c r="T414" s="16" t="e">
        <f>(Q414/S414)*1000</f>
        <v>#DIV/0!</v>
      </c>
    </row>
    <row r="415" spans="1:20" ht="33" customHeight="1" x14ac:dyDescent="0.25">
      <c r="A415" s="107">
        <v>416</v>
      </c>
      <c r="B415" s="14" t="s">
        <v>1258</v>
      </c>
      <c r="C415" s="13" t="s">
        <v>152</v>
      </c>
      <c r="D415" s="13">
        <v>3</v>
      </c>
      <c r="E415" s="14" t="s">
        <v>154</v>
      </c>
      <c r="F415" s="14" t="s">
        <v>235</v>
      </c>
      <c r="G415" s="13">
        <v>0</v>
      </c>
      <c r="H415" s="13">
        <v>3</v>
      </c>
      <c r="I415" s="13">
        <v>1</v>
      </c>
      <c r="J415" s="18">
        <f>G415*2+H415+I415</f>
        <v>4</v>
      </c>
      <c r="K415" s="14"/>
      <c r="L415" s="13"/>
      <c r="M415" s="13"/>
      <c r="N415" s="13"/>
      <c r="O415" s="15">
        <v>1</v>
      </c>
      <c r="P415" s="15"/>
      <c r="Q415" s="77">
        <f>(((G415*L415*2)+(H415*M415)+(I415*N415))*O415)*100</f>
        <v>0</v>
      </c>
      <c r="R415" s="17">
        <v>0.1</v>
      </c>
      <c r="S415" s="17"/>
      <c r="T415" s="16" t="e">
        <f>(Q415/S415)*1000</f>
        <v>#DIV/0!</v>
      </c>
    </row>
    <row r="416" spans="1:20" ht="33" customHeight="1" x14ac:dyDescent="0.25">
      <c r="A416" s="107">
        <v>417</v>
      </c>
      <c r="B416" s="14" t="s">
        <v>1259</v>
      </c>
      <c r="C416" s="13" t="s">
        <v>165</v>
      </c>
      <c r="D416" s="13">
        <v>3</v>
      </c>
      <c r="E416" s="14" t="s">
        <v>484</v>
      </c>
      <c r="F416" s="14" t="s">
        <v>235</v>
      </c>
      <c r="G416" s="13">
        <v>0</v>
      </c>
      <c r="H416" s="13">
        <v>3</v>
      </c>
      <c r="I416" s="13">
        <v>1</v>
      </c>
      <c r="J416" s="18">
        <f>(G416*2)+H416+I416</f>
        <v>4</v>
      </c>
      <c r="K416" s="14"/>
      <c r="L416" s="13"/>
      <c r="M416" s="13"/>
      <c r="N416" s="13"/>
      <c r="O416" s="15">
        <v>1</v>
      </c>
      <c r="P416" s="15"/>
      <c r="Q416" s="77">
        <f>(((G416*L416*2)+(H416*M416)+(I416*N416))*O416)*100</f>
        <v>0</v>
      </c>
      <c r="R416" s="17">
        <v>0.1</v>
      </c>
      <c r="S416" s="17"/>
      <c r="T416" s="16" t="e">
        <f>(Q416/S416)*1000</f>
        <v>#DIV/0!</v>
      </c>
    </row>
    <row r="417" spans="1:20" ht="33" customHeight="1" x14ac:dyDescent="0.25">
      <c r="A417" s="107">
        <v>418</v>
      </c>
      <c r="B417" s="14" t="s">
        <v>1263</v>
      </c>
      <c r="C417" s="14"/>
      <c r="D417" s="14">
        <v>10</v>
      </c>
      <c r="E417" s="14" t="s">
        <v>154</v>
      </c>
      <c r="F417" s="14" t="s">
        <v>235</v>
      </c>
      <c r="G417" s="13">
        <v>2</v>
      </c>
      <c r="H417" s="13">
        <v>1</v>
      </c>
      <c r="I417" s="13">
        <v>1</v>
      </c>
      <c r="J417" s="18">
        <f>(G417*2)+H417+I417</f>
        <v>6</v>
      </c>
      <c r="K417" s="14"/>
      <c r="L417" s="15"/>
      <c r="M417" s="15"/>
      <c r="N417" s="15"/>
      <c r="O417" s="15">
        <v>1.1499999999999999</v>
      </c>
      <c r="P417" s="15"/>
      <c r="Q417" s="20">
        <f>(((G417*L417*2)+(H417*M417)+(I417*N417))*O417)*100</f>
        <v>0</v>
      </c>
      <c r="R417" s="17">
        <v>0.1</v>
      </c>
      <c r="S417" s="17"/>
      <c r="T417" s="16" t="e">
        <f>(Q417/S417)*1000</f>
        <v>#DIV/0!</v>
      </c>
    </row>
    <row r="418" spans="1:20" ht="33" customHeight="1" x14ac:dyDescent="0.25">
      <c r="A418" s="107">
        <v>419</v>
      </c>
      <c r="B418" s="14" t="s">
        <v>1264</v>
      </c>
      <c r="C418" s="13" t="s">
        <v>165</v>
      </c>
      <c r="D418" s="13">
        <v>11</v>
      </c>
      <c r="E418" s="14" t="s">
        <v>1265</v>
      </c>
      <c r="F418" s="14" t="s">
        <v>235</v>
      </c>
      <c r="G418" s="13">
        <v>0</v>
      </c>
      <c r="H418" s="13">
        <v>3</v>
      </c>
      <c r="I418" s="13">
        <v>3</v>
      </c>
      <c r="J418" s="18">
        <f>(G418*2)+H418+I418</f>
        <v>6</v>
      </c>
      <c r="K418" s="14"/>
      <c r="L418" s="15"/>
      <c r="M418" s="15"/>
      <c r="N418" s="15"/>
      <c r="O418" s="15">
        <v>1</v>
      </c>
      <c r="P418" s="15"/>
      <c r="Q418" s="77">
        <f>(((G418*L418*2)+(H418*M418)+(I418*N418))*O418)*100</f>
        <v>0</v>
      </c>
      <c r="R418" s="17">
        <v>0.1</v>
      </c>
      <c r="S418" s="17"/>
      <c r="T418" s="16" t="e">
        <f>(Q418/S418)*1000</f>
        <v>#DIV/0!</v>
      </c>
    </row>
    <row r="419" spans="1:20" ht="33" customHeight="1" x14ac:dyDescent="0.25">
      <c r="A419" s="107">
        <v>420</v>
      </c>
      <c r="B419" s="14" t="s">
        <v>1266</v>
      </c>
      <c r="C419" s="14"/>
      <c r="D419" s="13">
        <v>13</v>
      </c>
      <c r="E419" s="14" t="s">
        <v>1267</v>
      </c>
      <c r="F419" s="14" t="s">
        <v>235</v>
      </c>
      <c r="G419" s="13">
        <v>0</v>
      </c>
      <c r="H419" s="13">
        <v>3</v>
      </c>
      <c r="I419" s="13">
        <v>3</v>
      </c>
      <c r="J419" s="18">
        <f>(G419*2)+H419+I419</f>
        <v>6</v>
      </c>
      <c r="K419" s="14"/>
      <c r="L419" s="15"/>
      <c r="M419" s="15"/>
      <c r="N419" s="15"/>
      <c r="O419" s="15">
        <v>1.3</v>
      </c>
      <c r="P419" s="15"/>
      <c r="Q419" s="77">
        <f>(((G419*L419*2)+(H419*M419)+(I419*N419))*O419)*100</f>
        <v>0</v>
      </c>
      <c r="R419" s="17">
        <v>0.1</v>
      </c>
      <c r="S419" s="17"/>
      <c r="T419" s="16" t="e">
        <f>(Q419/S419)*1000</f>
        <v>#DIV/0!</v>
      </c>
    </row>
    <row r="420" spans="1:20" ht="33" customHeight="1" x14ac:dyDescent="0.25">
      <c r="A420" s="107">
        <v>421</v>
      </c>
      <c r="B420" s="14" t="s">
        <v>1268</v>
      </c>
      <c r="C420" s="13"/>
      <c r="D420" s="13">
        <v>13</v>
      </c>
      <c r="E420" s="14" t="s">
        <v>1269</v>
      </c>
      <c r="F420" s="14" t="s">
        <v>235</v>
      </c>
      <c r="G420" s="13">
        <v>0</v>
      </c>
      <c r="H420" s="13">
        <v>3</v>
      </c>
      <c r="I420" s="13">
        <v>3</v>
      </c>
      <c r="J420" s="18">
        <f>(G420*2)+H420+I420</f>
        <v>6</v>
      </c>
      <c r="K420" s="14"/>
      <c r="L420" s="13"/>
      <c r="M420" s="13"/>
      <c r="N420" s="13"/>
      <c r="O420" s="15">
        <v>1.1499999999999999</v>
      </c>
      <c r="P420" s="15"/>
      <c r="Q420" s="20">
        <f>(((G420*L420*2)+(H420*M420)+(I420*N420))*O420)*100</f>
        <v>0</v>
      </c>
      <c r="R420" s="17">
        <v>0.1</v>
      </c>
      <c r="S420" s="17"/>
      <c r="T420" s="16" t="e">
        <f>(Q420/S420)*1000</f>
        <v>#DIV/0!</v>
      </c>
    </row>
    <row r="421" spans="1:20" ht="33" customHeight="1" x14ac:dyDescent="0.25">
      <c r="A421" s="107">
        <v>422</v>
      </c>
      <c r="B421" s="14" t="s">
        <v>1272</v>
      </c>
      <c r="C421" s="13"/>
      <c r="D421" s="13">
        <v>20</v>
      </c>
      <c r="E421" s="14" t="s">
        <v>1273</v>
      </c>
      <c r="F421" s="14" t="s">
        <v>235</v>
      </c>
      <c r="G421" s="13">
        <v>0</v>
      </c>
      <c r="H421" s="13">
        <v>3</v>
      </c>
      <c r="I421" s="13">
        <v>3</v>
      </c>
      <c r="J421" s="18">
        <f>(G421*2)+H421+I421</f>
        <v>6</v>
      </c>
      <c r="K421" s="14"/>
      <c r="L421" s="15"/>
      <c r="M421" s="15"/>
      <c r="N421" s="15"/>
      <c r="O421" s="15">
        <v>1.1499999999999999</v>
      </c>
      <c r="P421" s="15"/>
      <c r="Q421" s="20">
        <f>(((G421*L421*2)+(H421*M421)+(I421*N421))*O421)*100</f>
        <v>0</v>
      </c>
      <c r="R421" s="17">
        <v>0.1</v>
      </c>
      <c r="S421" s="17"/>
      <c r="T421" s="16" t="e">
        <f>(Q421/S421)*1000</f>
        <v>#DIV/0!</v>
      </c>
    </row>
    <row r="422" spans="1:20" ht="33" customHeight="1" x14ac:dyDescent="0.25">
      <c r="A422" s="107">
        <v>423</v>
      </c>
      <c r="B422" s="14" t="s">
        <v>1274</v>
      </c>
      <c r="C422" s="14" t="s">
        <v>165</v>
      </c>
      <c r="D422" s="13">
        <v>4</v>
      </c>
      <c r="E422" s="14" t="s">
        <v>1275</v>
      </c>
      <c r="F422" s="14" t="s">
        <v>235</v>
      </c>
      <c r="G422" s="13">
        <v>0</v>
      </c>
      <c r="H422" s="13">
        <v>6</v>
      </c>
      <c r="I422" s="13">
        <v>1</v>
      </c>
      <c r="J422" s="18">
        <f>(G422*2)+H422+I422</f>
        <v>7</v>
      </c>
      <c r="K422" s="14"/>
      <c r="L422" s="15"/>
      <c r="M422" s="15"/>
      <c r="N422" s="15"/>
      <c r="O422" s="15">
        <v>1.3</v>
      </c>
      <c r="P422" s="15"/>
      <c r="Q422" s="20">
        <f>(((G422*L422*2)+(H422*M422)+(I422*N422))*O422)*100</f>
        <v>0</v>
      </c>
      <c r="R422" s="17">
        <v>0.1</v>
      </c>
      <c r="S422" s="17"/>
      <c r="T422" s="16" t="e">
        <f>(Q422/S422)*1000</f>
        <v>#DIV/0!</v>
      </c>
    </row>
    <row r="423" spans="1:20" ht="33" customHeight="1" x14ac:dyDescent="0.25">
      <c r="A423" s="107">
        <v>424</v>
      </c>
      <c r="B423" s="14" t="s">
        <v>1280</v>
      </c>
      <c r="C423" s="14" t="s">
        <v>152</v>
      </c>
      <c r="D423" s="13">
        <v>10</v>
      </c>
      <c r="E423" s="14" t="s">
        <v>1281</v>
      </c>
      <c r="F423" s="14" t="s">
        <v>235</v>
      </c>
      <c r="G423" s="13">
        <v>0</v>
      </c>
      <c r="H423" s="13">
        <v>6</v>
      </c>
      <c r="I423" s="13">
        <v>1</v>
      </c>
      <c r="J423" s="18">
        <f>(G423*2)+H423+I423</f>
        <v>7</v>
      </c>
      <c r="K423" s="14"/>
      <c r="L423" s="15"/>
      <c r="M423" s="15"/>
      <c r="N423" s="15"/>
      <c r="O423" s="15">
        <v>1</v>
      </c>
      <c r="P423" s="15"/>
      <c r="Q423" s="20">
        <f>(((G423*L423*2)+(H423*M423)+(I423*N423))*O423)*100</f>
        <v>0</v>
      </c>
      <c r="R423" s="17">
        <v>0.1</v>
      </c>
      <c r="S423" s="17"/>
      <c r="T423" s="16" t="e">
        <f>(Q423/S423)*1000</f>
        <v>#DIV/0!</v>
      </c>
    </row>
    <row r="424" spans="1:20" ht="33" customHeight="1" x14ac:dyDescent="0.25">
      <c r="A424" s="107">
        <v>425</v>
      </c>
      <c r="B424" s="14" t="s">
        <v>1307</v>
      </c>
      <c r="C424" s="13"/>
      <c r="D424" s="13">
        <v>6</v>
      </c>
      <c r="E424" s="14" t="s">
        <v>1308</v>
      </c>
      <c r="F424" s="14" t="s">
        <v>235</v>
      </c>
      <c r="G424" s="13">
        <v>2</v>
      </c>
      <c r="H424" s="13">
        <v>1</v>
      </c>
      <c r="I424" s="13">
        <v>3</v>
      </c>
      <c r="J424" s="18">
        <f>(G424*2)+H424+I424</f>
        <v>8</v>
      </c>
      <c r="K424" s="14"/>
      <c r="L424" s="13"/>
      <c r="M424" s="13"/>
      <c r="N424" s="13"/>
      <c r="O424" s="15">
        <v>1.1499999999999999</v>
      </c>
      <c r="P424" s="15"/>
      <c r="Q424" s="84">
        <f>(((G424*L424*2)+(H424*M424)+(I424*N424))*O424)*100</f>
        <v>0</v>
      </c>
      <c r="R424" s="17">
        <v>0.1</v>
      </c>
      <c r="S424" s="17"/>
      <c r="T424" s="16" t="e">
        <f>(Q424/S424)*1000</f>
        <v>#DIV/0!</v>
      </c>
    </row>
    <row r="425" spans="1:20" ht="33" customHeight="1" x14ac:dyDescent="0.25">
      <c r="A425" s="107">
        <v>426</v>
      </c>
      <c r="B425" s="14" t="s">
        <v>1324</v>
      </c>
      <c r="C425" s="13" t="s">
        <v>152</v>
      </c>
      <c r="D425" s="13">
        <v>5</v>
      </c>
      <c r="E425" s="14" t="s">
        <v>1325</v>
      </c>
      <c r="F425" s="14" t="s">
        <v>235</v>
      </c>
      <c r="G425" s="13">
        <v>0</v>
      </c>
      <c r="H425" s="13">
        <v>6</v>
      </c>
      <c r="I425" s="13">
        <v>3</v>
      </c>
      <c r="J425" s="18">
        <f>(G425*2)+H425+I425</f>
        <v>9</v>
      </c>
      <c r="K425" s="14"/>
      <c r="L425" s="15"/>
      <c r="M425" s="15"/>
      <c r="N425" s="15"/>
      <c r="O425" s="15">
        <v>1.3</v>
      </c>
      <c r="P425" s="15"/>
      <c r="Q425" s="77">
        <f>(((G425*L425*2)+(H425*M425)+(I425*N425))*O425)*100</f>
        <v>0</v>
      </c>
      <c r="R425" s="17">
        <v>0.1</v>
      </c>
      <c r="S425" s="17"/>
      <c r="T425" s="16" t="e">
        <f>(Q425/S425)*1000</f>
        <v>#DIV/0!</v>
      </c>
    </row>
    <row r="426" spans="1:20" ht="33" customHeight="1" x14ac:dyDescent="0.25">
      <c r="A426" s="107">
        <v>427</v>
      </c>
      <c r="B426" s="14" t="s">
        <v>1330</v>
      </c>
      <c r="C426" s="13" t="s">
        <v>165</v>
      </c>
      <c r="D426" s="13">
        <v>10</v>
      </c>
      <c r="E426" s="14" t="s">
        <v>1331</v>
      </c>
      <c r="F426" s="14" t="s">
        <v>235</v>
      </c>
      <c r="G426" s="13">
        <v>0</v>
      </c>
      <c r="H426" s="13">
        <v>6</v>
      </c>
      <c r="I426" s="13">
        <v>3</v>
      </c>
      <c r="J426" s="18">
        <f>(G426*2)+H426+I426</f>
        <v>9</v>
      </c>
      <c r="K426" s="14"/>
      <c r="L426" s="15"/>
      <c r="M426" s="15"/>
      <c r="N426" s="15"/>
      <c r="O426" s="15">
        <v>1.3</v>
      </c>
      <c r="P426" s="15"/>
      <c r="Q426" s="20">
        <f>(((G426*L426*2)+(H426*M426)+(I426*N426))*O426)*100</f>
        <v>0</v>
      </c>
      <c r="R426" s="17">
        <v>0.1</v>
      </c>
      <c r="S426" s="17"/>
      <c r="T426" s="16" t="e">
        <f>(Q426/S426)*1000</f>
        <v>#DIV/0!</v>
      </c>
    </row>
    <row r="427" spans="1:20" ht="33" customHeight="1" x14ac:dyDescent="0.25">
      <c r="A427" s="107">
        <v>428</v>
      </c>
      <c r="B427" s="14" t="s">
        <v>1337</v>
      </c>
      <c r="C427" s="14" t="s">
        <v>152</v>
      </c>
      <c r="D427" s="14">
        <v>12</v>
      </c>
      <c r="E427" s="14" t="s">
        <v>1338</v>
      </c>
      <c r="F427" s="14" t="s">
        <v>235</v>
      </c>
      <c r="G427" s="13">
        <v>0</v>
      </c>
      <c r="H427" s="13">
        <v>6</v>
      </c>
      <c r="I427" s="13">
        <v>3</v>
      </c>
      <c r="J427" s="18">
        <f>(G427*2)+H427+I427</f>
        <v>9</v>
      </c>
      <c r="K427" s="14"/>
      <c r="L427" s="15"/>
      <c r="M427" s="15"/>
      <c r="N427" s="15"/>
      <c r="O427" s="15">
        <v>1.3</v>
      </c>
      <c r="P427" s="15"/>
      <c r="Q427" s="20">
        <f>(((G427*L427*2)+(H427*M427)+(I427*N427))*O427)*100</f>
        <v>0</v>
      </c>
      <c r="R427" s="17">
        <v>0.1</v>
      </c>
      <c r="S427" s="17"/>
      <c r="T427" s="16" t="e">
        <f>(Q427/S427)*1000</f>
        <v>#DIV/0!</v>
      </c>
    </row>
    <row r="428" spans="1:20" ht="33" customHeight="1" x14ac:dyDescent="0.25">
      <c r="A428" s="107">
        <v>429</v>
      </c>
      <c r="B428" s="14" t="s">
        <v>1339</v>
      </c>
      <c r="C428" s="13" t="s">
        <v>165</v>
      </c>
      <c r="D428" s="13">
        <v>12</v>
      </c>
      <c r="E428" s="14" t="s">
        <v>1340</v>
      </c>
      <c r="F428" s="14" t="s">
        <v>235</v>
      </c>
      <c r="G428" s="13">
        <v>0</v>
      </c>
      <c r="H428" s="13">
        <v>6</v>
      </c>
      <c r="I428" s="13">
        <v>3</v>
      </c>
      <c r="J428" s="18">
        <f>(G428*2)+H428+I428</f>
        <v>9</v>
      </c>
      <c r="K428" s="14"/>
      <c r="L428" s="15"/>
      <c r="M428" s="15"/>
      <c r="N428" s="15"/>
      <c r="O428" s="15">
        <v>1</v>
      </c>
      <c r="P428" s="15"/>
      <c r="Q428" s="20">
        <f>(((G428*L428*2)+(H428*M428)+(I428*N428))*O428)*100</f>
        <v>0</v>
      </c>
      <c r="R428" s="17">
        <v>0.1</v>
      </c>
      <c r="S428" s="17"/>
      <c r="T428" s="16" t="e">
        <f>(Q428/S428)*1000</f>
        <v>#DIV/0!</v>
      </c>
    </row>
    <row r="429" spans="1:20" ht="33" customHeight="1" x14ac:dyDescent="0.25">
      <c r="A429" s="107">
        <v>430</v>
      </c>
      <c r="B429" s="14" t="s">
        <v>1341</v>
      </c>
      <c r="C429" s="13"/>
      <c r="D429" s="13">
        <v>13</v>
      </c>
      <c r="E429" s="14" t="s">
        <v>1342</v>
      </c>
      <c r="F429" s="14" t="s">
        <v>235</v>
      </c>
      <c r="G429" s="13">
        <v>0</v>
      </c>
      <c r="H429" s="13">
        <v>3</v>
      </c>
      <c r="I429" s="13">
        <v>6</v>
      </c>
      <c r="J429" s="18">
        <f>(G429*2)+H429+I429</f>
        <v>9</v>
      </c>
      <c r="K429" s="14"/>
      <c r="L429" s="15"/>
      <c r="M429" s="15"/>
      <c r="N429" s="15"/>
      <c r="O429" s="15">
        <v>1.1499999999999999</v>
      </c>
      <c r="P429" s="15"/>
      <c r="Q429" s="20">
        <f>(((G429*L429*2)+(H429*M429)+(I429*N429))*O429)*100</f>
        <v>0</v>
      </c>
      <c r="R429" s="17">
        <v>0.1</v>
      </c>
      <c r="S429" s="17"/>
      <c r="T429" s="16" t="e">
        <f>(Q429/S429)*1000</f>
        <v>#DIV/0!</v>
      </c>
    </row>
    <row r="430" spans="1:20" ht="33" customHeight="1" x14ac:dyDescent="0.25">
      <c r="A430" s="107">
        <v>431</v>
      </c>
      <c r="B430" s="14" t="s">
        <v>1347</v>
      </c>
      <c r="C430" s="14"/>
      <c r="D430" s="13">
        <v>15</v>
      </c>
      <c r="E430" s="14" t="s">
        <v>1348</v>
      </c>
      <c r="F430" s="14" t="s">
        <v>235</v>
      </c>
      <c r="G430" s="13">
        <v>0</v>
      </c>
      <c r="H430" s="13">
        <v>0</v>
      </c>
      <c r="I430" s="13">
        <v>9</v>
      </c>
      <c r="J430" s="18">
        <f>(G430*2)+H430+I430</f>
        <v>9</v>
      </c>
      <c r="K430" s="14"/>
      <c r="L430" s="15"/>
      <c r="M430" s="15"/>
      <c r="N430" s="15"/>
      <c r="O430" s="15">
        <v>1</v>
      </c>
      <c r="P430" s="15"/>
      <c r="Q430" s="20">
        <f>(((G430*L430*2)+(H430*M430)+(I430*N430))*O430)*100</f>
        <v>0</v>
      </c>
      <c r="R430" s="17">
        <v>0.1</v>
      </c>
      <c r="S430" s="17"/>
      <c r="T430" s="16" t="e">
        <f>(Q430/S430)*1000</f>
        <v>#DIV/0!</v>
      </c>
    </row>
    <row r="431" spans="1:20" ht="33" customHeight="1" x14ac:dyDescent="0.25">
      <c r="A431" s="107">
        <v>432</v>
      </c>
      <c r="B431" s="14" t="s">
        <v>1353</v>
      </c>
      <c r="C431" s="14"/>
      <c r="D431" s="14">
        <v>17</v>
      </c>
      <c r="E431" s="14" t="s">
        <v>369</v>
      </c>
      <c r="F431" s="14" t="s">
        <v>235</v>
      </c>
      <c r="G431" s="13">
        <v>0</v>
      </c>
      <c r="H431" s="13">
        <v>6</v>
      </c>
      <c r="I431" s="13">
        <v>3</v>
      </c>
      <c r="J431" s="18">
        <f>(G431*2)+H431+I431</f>
        <v>9</v>
      </c>
      <c r="K431" s="14" t="s">
        <v>185</v>
      </c>
      <c r="L431" s="15"/>
      <c r="M431" s="15"/>
      <c r="N431" s="15"/>
      <c r="O431" s="15">
        <v>1</v>
      </c>
      <c r="P431" s="15"/>
      <c r="Q431" s="20">
        <f>(((G431*L431*2)+(H431*M431)+(I431*N431))*O431)*100</f>
        <v>0</v>
      </c>
      <c r="R431" s="17">
        <v>0.1</v>
      </c>
      <c r="S431" s="17"/>
      <c r="T431" s="16" t="e">
        <f>(Q431/S431)*1000</f>
        <v>#DIV/0!</v>
      </c>
    </row>
    <row r="432" spans="1:20" ht="33" customHeight="1" x14ac:dyDescent="0.25">
      <c r="A432" s="107">
        <v>433</v>
      </c>
      <c r="B432" s="14" t="s">
        <v>1354</v>
      </c>
      <c r="C432" s="14"/>
      <c r="D432" s="14">
        <v>19</v>
      </c>
      <c r="E432" s="14" t="s">
        <v>1355</v>
      </c>
      <c r="F432" s="14" t="s">
        <v>235</v>
      </c>
      <c r="G432" s="13">
        <v>0</v>
      </c>
      <c r="H432" s="13">
        <v>6</v>
      </c>
      <c r="I432" s="13">
        <v>3</v>
      </c>
      <c r="J432" s="18">
        <f>(G432*2)+H432+I432</f>
        <v>9</v>
      </c>
      <c r="K432" s="14"/>
      <c r="L432" s="15"/>
      <c r="M432" s="15"/>
      <c r="N432" s="15"/>
      <c r="O432" s="15">
        <v>1</v>
      </c>
      <c r="P432" s="15"/>
      <c r="Q432" s="20">
        <f>(((G432*L432*2)+(H432*M432)+(I432*N432))*O432)*100</f>
        <v>0</v>
      </c>
      <c r="R432" s="17">
        <v>0.1</v>
      </c>
      <c r="S432" s="17"/>
      <c r="T432" s="16" t="e">
        <f>(Q432/S432)*1000</f>
        <v>#DIV/0!</v>
      </c>
    </row>
    <row r="433" spans="1:20" ht="33" customHeight="1" x14ac:dyDescent="0.25">
      <c r="A433" s="107">
        <v>434</v>
      </c>
      <c r="B433" s="14" t="s">
        <v>1383</v>
      </c>
      <c r="C433" s="14"/>
      <c r="D433" s="14">
        <v>14</v>
      </c>
      <c r="E433" s="14" t="s">
        <v>1384</v>
      </c>
      <c r="F433" s="14" t="s">
        <v>235</v>
      </c>
      <c r="G433" s="13">
        <v>2</v>
      </c>
      <c r="H433" s="13">
        <v>3</v>
      </c>
      <c r="I433" s="13">
        <v>3</v>
      </c>
      <c r="J433" s="18">
        <f>(G433*2)+H433+I433</f>
        <v>10</v>
      </c>
      <c r="K433" s="14"/>
      <c r="L433" s="15"/>
      <c r="M433" s="15"/>
      <c r="N433" s="15"/>
      <c r="O433" s="15">
        <v>1.3</v>
      </c>
      <c r="P433" s="15"/>
      <c r="Q433" s="20">
        <f>(((G433*L433*2)+(H433*M433)+(I433*N433))*O433)*100</f>
        <v>0</v>
      </c>
      <c r="R433" s="17">
        <v>0.1</v>
      </c>
      <c r="S433" s="17"/>
      <c r="T433" s="16" t="e">
        <f>(Q433/S433)*1000</f>
        <v>#DIV/0!</v>
      </c>
    </row>
    <row r="434" spans="1:20" ht="33" customHeight="1" x14ac:dyDescent="0.25">
      <c r="A434" s="107">
        <v>435</v>
      </c>
      <c r="B434" s="14" t="s">
        <v>1385</v>
      </c>
      <c r="C434" s="14"/>
      <c r="D434" s="13">
        <v>14</v>
      </c>
      <c r="E434" s="14" t="s">
        <v>735</v>
      </c>
      <c r="F434" s="14" t="s">
        <v>235</v>
      </c>
      <c r="G434" s="13">
        <v>2</v>
      </c>
      <c r="H434" s="13">
        <v>3</v>
      </c>
      <c r="I434" s="13">
        <v>3</v>
      </c>
      <c r="J434" s="18">
        <f>(G434*2)+H434+I434</f>
        <v>10</v>
      </c>
      <c r="K434" s="14"/>
      <c r="L434" s="15"/>
      <c r="M434" s="15"/>
      <c r="N434" s="15"/>
      <c r="O434" s="15">
        <v>1.3</v>
      </c>
      <c r="P434" s="15"/>
      <c r="Q434" s="77">
        <f>(((G434*L434*2)+(H434*M434)+(I434*N434))*O434)*100</f>
        <v>0</v>
      </c>
      <c r="R434" s="17">
        <v>0.1</v>
      </c>
      <c r="S434" s="17"/>
      <c r="T434" s="16" t="e">
        <f>(Q434/S434)*1000</f>
        <v>#DIV/0!</v>
      </c>
    </row>
    <row r="435" spans="1:20" ht="33" customHeight="1" x14ac:dyDescent="0.25">
      <c r="A435" s="107">
        <v>436</v>
      </c>
      <c r="B435" s="14" t="s">
        <v>1386</v>
      </c>
      <c r="C435" s="14"/>
      <c r="D435" s="14">
        <v>15</v>
      </c>
      <c r="E435" s="14" t="s">
        <v>1387</v>
      </c>
      <c r="F435" s="14" t="s">
        <v>235</v>
      </c>
      <c r="G435" s="13">
        <v>0</v>
      </c>
      <c r="H435" s="13">
        <v>9</v>
      </c>
      <c r="I435" s="13">
        <v>1</v>
      </c>
      <c r="J435" s="18">
        <f>(G435*2)+H435+I435</f>
        <v>10</v>
      </c>
      <c r="K435" s="14"/>
      <c r="L435" s="15"/>
      <c r="M435" s="15"/>
      <c r="N435" s="15"/>
      <c r="O435" s="15">
        <v>1</v>
      </c>
      <c r="P435" s="15"/>
      <c r="Q435" s="77">
        <f>(((G435*L435*2)+(H435*M435)+(I435*N435))*O435)*100</f>
        <v>0</v>
      </c>
      <c r="R435" s="17">
        <v>0.1</v>
      </c>
      <c r="S435" s="17"/>
      <c r="T435" s="16" t="e">
        <f>(Q435/S435)*1000</f>
        <v>#DIV/0!</v>
      </c>
    </row>
    <row r="436" spans="1:20" ht="33" customHeight="1" x14ac:dyDescent="0.25">
      <c r="A436" s="107">
        <v>437</v>
      </c>
      <c r="B436" s="14" t="s">
        <v>1388</v>
      </c>
      <c r="C436" s="14"/>
      <c r="D436" s="14">
        <v>16</v>
      </c>
      <c r="E436" s="14" t="s">
        <v>1389</v>
      </c>
      <c r="F436" s="14" t="s">
        <v>235</v>
      </c>
      <c r="G436" s="13">
        <v>0</v>
      </c>
      <c r="H436" s="13">
        <v>9</v>
      </c>
      <c r="I436" s="13">
        <v>1</v>
      </c>
      <c r="J436" s="18">
        <f>(G436*2)+H436+I436</f>
        <v>10</v>
      </c>
      <c r="K436" s="14"/>
      <c r="L436" s="15"/>
      <c r="M436" s="15"/>
      <c r="N436" s="15"/>
      <c r="O436" s="15">
        <v>1</v>
      </c>
      <c r="P436" s="15"/>
      <c r="Q436" s="20">
        <f>(((G436*L436*2)+(H436*M436)+(I436*N436))*O436)*100</f>
        <v>0</v>
      </c>
      <c r="R436" s="17">
        <v>0.1</v>
      </c>
      <c r="S436" s="17"/>
      <c r="T436" s="16" t="e">
        <f>(Q436/S436)*1000</f>
        <v>#DIV/0!</v>
      </c>
    </row>
    <row r="437" spans="1:20" ht="33" customHeight="1" x14ac:dyDescent="0.25">
      <c r="A437" s="107">
        <v>438</v>
      </c>
      <c r="B437" s="86" t="s">
        <v>1394</v>
      </c>
      <c r="C437" s="81"/>
      <c r="D437" s="81" t="s">
        <v>206</v>
      </c>
      <c r="E437" s="86" t="s">
        <v>207</v>
      </c>
      <c r="F437" s="14" t="s">
        <v>235</v>
      </c>
      <c r="G437" s="81">
        <v>2</v>
      </c>
      <c r="H437" s="81">
        <v>1</v>
      </c>
      <c r="I437" s="81">
        <v>6</v>
      </c>
      <c r="J437" s="82">
        <f>(G437*2)+H437+I437</f>
        <v>11</v>
      </c>
      <c r="K437" s="86" t="s">
        <v>1395</v>
      </c>
      <c r="L437" s="83"/>
      <c r="M437" s="83"/>
      <c r="N437" s="83"/>
      <c r="O437" s="83">
        <v>1.1499999999999999</v>
      </c>
      <c r="P437" s="83"/>
      <c r="Q437" s="84">
        <f>(((G437*L437*2)+(H437*M437)+(I437*N437))*O437)*100</f>
        <v>0</v>
      </c>
      <c r="R437" s="85">
        <v>0.1</v>
      </c>
      <c r="S437" s="85"/>
      <c r="T437" s="16" t="e">
        <f>(Q437/S437)*1000</f>
        <v>#DIV/0!</v>
      </c>
    </row>
    <row r="438" spans="1:20" ht="33" customHeight="1" x14ac:dyDescent="0.25">
      <c r="A438" s="107">
        <v>439</v>
      </c>
      <c r="B438" s="14" t="s">
        <v>1396</v>
      </c>
      <c r="C438" s="14" t="s">
        <v>165</v>
      </c>
      <c r="D438" s="14">
        <v>3</v>
      </c>
      <c r="E438" s="14" t="s">
        <v>1397</v>
      </c>
      <c r="F438" s="14" t="s">
        <v>235</v>
      </c>
      <c r="G438" s="13">
        <v>2</v>
      </c>
      <c r="H438" s="13">
        <v>1</v>
      </c>
      <c r="I438" s="13">
        <v>6</v>
      </c>
      <c r="J438" s="18">
        <f>(G438*2)+H438+I438</f>
        <v>11</v>
      </c>
      <c r="K438" s="14"/>
      <c r="L438" s="15"/>
      <c r="M438" s="15"/>
      <c r="N438" s="15"/>
      <c r="O438" s="15">
        <v>1</v>
      </c>
      <c r="P438" s="15"/>
      <c r="Q438" s="20">
        <v>0</v>
      </c>
      <c r="R438" s="17">
        <v>0.1</v>
      </c>
      <c r="S438" s="17"/>
      <c r="T438" s="16" t="e">
        <f>(Q438/S438)*1000</f>
        <v>#DIV/0!</v>
      </c>
    </row>
    <row r="439" spans="1:20" ht="33" customHeight="1" x14ac:dyDescent="0.25">
      <c r="A439" s="107">
        <v>440</v>
      </c>
      <c r="B439" s="14" t="s">
        <v>1398</v>
      </c>
      <c r="C439" s="14" t="s">
        <v>165</v>
      </c>
      <c r="D439" s="14">
        <v>3</v>
      </c>
      <c r="E439" s="14" t="s">
        <v>1399</v>
      </c>
      <c r="F439" s="14" t="s">
        <v>235</v>
      </c>
      <c r="G439" s="13">
        <v>2</v>
      </c>
      <c r="H439" s="13">
        <v>6</v>
      </c>
      <c r="I439" s="13">
        <v>1</v>
      </c>
      <c r="J439" s="18">
        <f>(G439*2)+H439+I439</f>
        <v>11</v>
      </c>
      <c r="K439" s="14"/>
      <c r="L439" s="15"/>
      <c r="M439" s="15"/>
      <c r="N439" s="15"/>
      <c r="O439" s="15">
        <v>1</v>
      </c>
      <c r="P439" s="15"/>
      <c r="Q439" s="20">
        <f>(((G439*L439*2)+(H439*M439)+(I439*N439))*O439)*100</f>
        <v>0</v>
      </c>
      <c r="R439" s="17">
        <v>0.1</v>
      </c>
      <c r="S439" s="17"/>
      <c r="T439" s="16" t="e">
        <f>(Q439/S439)*1000</f>
        <v>#DIV/0!</v>
      </c>
    </row>
    <row r="440" spans="1:20" ht="33" customHeight="1" x14ac:dyDescent="0.25">
      <c r="A440" s="107">
        <v>441</v>
      </c>
      <c r="B440" s="86" t="s">
        <v>1405</v>
      </c>
      <c r="C440" s="81" t="s">
        <v>165</v>
      </c>
      <c r="D440" s="81" t="s">
        <v>361</v>
      </c>
      <c r="E440" s="86" t="s">
        <v>305</v>
      </c>
      <c r="F440" s="14" t="s">
        <v>235</v>
      </c>
      <c r="G440" s="81">
        <v>0</v>
      </c>
      <c r="H440" s="81">
        <v>6</v>
      </c>
      <c r="I440" s="81">
        <v>6</v>
      </c>
      <c r="J440" s="82">
        <f>G440*2+H440+I440</f>
        <v>12</v>
      </c>
      <c r="K440" s="86" t="s">
        <v>1406</v>
      </c>
      <c r="L440" s="83">
        <v>0.75</v>
      </c>
      <c r="M440" s="83">
        <v>0.1</v>
      </c>
      <c r="N440" s="83">
        <v>0.1</v>
      </c>
      <c r="O440" s="15">
        <v>1</v>
      </c>
      <c r="P440" s="15"/>
      <c r="Q440" s="84">
        <f>(((G440*L440*2)+(H440*M440)+(I440*N440))*O440)*100</f>
        <v>120.00000000000001</v>
      </c>
      <c r="R440" s="85">
        <v>24000</v>
      </c>
      <c r="S440" s="85"/>
      <c r="T440" s="16" t="e">
        <f>(Q440/S440)*1000</f>
        <v>#DIV/0!</v>
      </c>
    </row>
    <row r="441" spans="1:20" ht="33" customHeight="1" x14ac:dyDescent="0.25">
      <c r="A441" s="107">
        <v>442</v>
      </c>
      <c r="B441" s="14" t="s">
        <v>1407</v>
      </c>
      <c r="C441" s="14" t="s">
        <v>152</v>
      </c>
      <c r="D441" s="14">
        <v>5</v>
      </c>
      <c r="E441" s="14" t="s">
        <v>154</v>
      </c>
      <c r="F441" s="14" t="s">
        <v>235</v>
      </c>
      <c r="G441" s="13">
        <v>0</v>
      </c>
      <c r="H441" s="13">
        <v>6</v>
      </c>
      <c r="I441" s="13">
        <v>6</v>
      </c>
      <c r="J441" s="18">
        <f>(G441*2)+H441+I441</f>
        <v>12</v>
      </c>
      <c r="K441" s="14"/>
      <c r="L441" s="15"/>
      <c r="M441" s="15"/>
      <c r="N441" s="15"/>
      <c r="O441" s="15">
        <v>1.3</v>
      </c>
      <c r="P441" s="15"/>
      <c r="Q441" s="77">
        <f>(((G441*L441*2)+(H441*M441)+(I441*N441))*O441)*100</f>
        <v>0</v>
      </c>
      <c r="R441" s="17">
        <v>0.1</v>
      </c>
      <c r="S441" s="17"/>
      <c r="T441" s="16" t="e">
        <f>(Q441/S441)*1000</f>
        <v>#DIV/0!</v>
      </c>
    </row>
    <row r="442" spans="1:20" ht="33" customHeight="1" x14ac:dyDescent="0.25">
      <c r="A442" s="107">
        <v>443</v>
      </c>
      <c r="B442" s="14" t="s">
        <v>1408</v>
      </c>
      <c r="C442" s="14" t="s">
        <v>152</v>
      </c>
      <c r="D442" s="14">
        <v>5</v>
      </c>
      <c r="E442" s="14" t="s">
        <v>154</v>
      </c>
      <c r="F442" s="14" t="s">
        <v>235</v>
      </c>
      <c r="G442" s="13">
        <v>0</v>
      </c>
      <c r="H442" s="13">
        <v>6</v>
      </c>
      <c r="I442" s="13">
        <v>6</v>
      </c>
      <c r="J442" s="18">
        <f>(G442*2)+H442+I442</f>
        <v>12</v>
      </c>
      <c r="K442" s="14"/>
      <c r="L442" s="15"/>
      <c r="M442" s="15"/>
      <c r="N442" s="15"/>
      <c r="O442" s="15">
        <v>1.3</v>
      </c>
      <c r="P442" s="15"/>
      <c r="Q442" s="77">
        <f>(((G442*L442*2)+(H442*M442)+(I442*N442))*O442)*100</f>
        <v>0</v>
      </c>
      <c r="R442" s="17">
        <v>0.1</v>
      </c>
      <c r="S442" s="17"/>
      <c r="T442" s="16" t="e">
        <f>(Q442/S442)*1000</f>
        <v>#DIV/0!</v>
      </c>
    </row>
    <row r="443" spans="1:20" ht="33" customHeight="1" x14ac:dyDescent="0.25">
      <c r="A443" s="107">
        <v>444</v>
      </c>
      <c r="B443" s="14" t="s">
        <v>1409</v>
      </c>
      <c r="C443" s="13" t="s">
        <v>165</v>
      </c>
      <c r="D443" s="13">
        <v>5</v>
      </c>
      <c r="E443" s="14" t="s">
        <v>1410</v>
      </c>
      <c r="F443" s="14" t="s">
        <v>235</v>
      </c>
      <c r="G443" s="13">
        <v>0</v>
      </c>
      <c r="H443" s="13">
        <v>6</v>
      </c>
      <c r="I443" s="13">
        <v>6</v>
      </c>
      <c r="J443" s="18">
        <f>(G443*2)+H443+I443</f>
        <v>12</v>
      </c>
      <c r="K443" s="14"/>
      <c r="L443" s="15"/>
      <c r="M443" s="15"/>
      <c r="N443" s="15"/>
      <c r="O443" s="15">
        <v>1</v>
      </c>
      <c r="P443" s="15"/>
      <c r="Q443" s="77">
        <f>(((G443*L443*2)+(H443*M443)+(I443*N443))*O443)*100</f>
        <v>0</v>
      </c>
      <c r="R443" s="17">
        <v>0.1</v>
      </c>
      <c r="S443" s="17"/>
      <c r="T443" s="16" t="e">
        <f>(Q443/S443)*1000</f>
        <v>#DIV/0!</v>
      </c>
    </row>
    <row r="444" spans="1:20" ht="33" customHeight="1" x14ac:dyDescent="0.25">
      <c r="A444" s="107">
        <v>445</v>
      </c>
      <c r="B444" s="14" t="s">
        <v>1411</v>
      </c>
      <c r="C444" s="13"/>
      <c r="D444" s="13">
        <v>7</v>
      </c>
      <c r="E444" s="14" t="s">
        <v>1412</v>
      </c>
      <c r="F444" s="14" t="s">
        <v>235</v>
      </c>
      <c r="G444" s="13">
        <v>0</v>
      </c>
      <c r="H444" s="13">
        <v>6</v>
      </c>
      <c r="I444" s="13">
        <v>6</v>
      </c>
      <c r="J444" s="18">
        <f>G444*2+H444+I444</f>
        <v>12</v>
      </c>
      <c r="K444" s="14"/>
      <c r="L444" s="15"/>
      <c r="M444" s="15"/>
      <c r="N444" s="15"/>
      <c r="O444" s="15">
        <v>1.1499999999999999</v>
      </c>
      <c r="P444" s="15"/>
      <c r="Q444" s="77">
        <f>(((G444*L444*2)+(H444*M444)+(I444*N444))*O444)*100</f>
        <v>0</v>
      </c>
      <c r="R444" s="17">
        <v>0.1</v>
      </c>
      <c r="S444" s="17"/>
      <c r="T444" s="16" t="e">
        <f>(Q444/S444)*1000</f>
        <v>#DIV/0!</v>
      </c>
    </row>
    <row r="445" spans="1:20" ht="33" customHeight="1" x14ac:dyDescent="0.25">
      <c r="A445" s="107">
        <v>446</v>
      </c>
      <c r="B445" s="86" t="s">
        <v>1413</v>
      </c>
      <c r="C445" s="86" t="s">
        <v>152</v>
      </c>
      <c r="D445" s="86">
        <v>10</v>
      </c>
      <c r="E445" s="86" t="s">
        <v>1414</v>
      </c>
      <c r="F445" s="14" t="s">
        <v>235</v>
      </c>
      <c r="G445" s="81">
        <v>0</v>
      </c>
      <c r="H445" s="81">
        <v>6</v>
      </c>
      <c r="I445" s="81">
        <v>6</v>
      </c>
      <c r="J445" s="82">
        <f>G445*2+H445+I445</f>
        <v>12</v>
      </c>
      <c r="K445" s="86"/>
      <c r="L445" s="83"/>
      <c r="M445" s="83"/>
      <c r="N445" s="83"/>
      <c r="O445" s="15">
        <v>1.1499999999999999</v>
      </c>
      <c r="P445" s="15"/>
      <c r="Q445" s="84">
        <f>(((G445*L445*2)+(H445*M445)+(I445*N445))*O445)*100</f>
        <v>0</v>
      </c>
      <c r="R445" s="85">
        <v>0.1</v>
      </c>
      <c r="S445" s="85"/>
      <c r="T445" s="16" t="e">
        <f>(Q445/S445)*1000</f>
        <v>#DIV/0!</v>
      </c>
    </row>
    <row r="446" spans="1:20" ht="33" customHeight="1" x14ac:dyDescent="0.25">
      <c r="A446" s="107">
        <v>447</v>
      </c>
      <c r="B446" s="14" t="s">
        <v>1415</v>
      </c>
      <c r="C446" s="14" t="s">
        <v>152</v>
      </c>
      <c r="D446" s="13">
        <v>10</v>
      </c>
      <c r="E446" s="14" t="s">
        <v>1416</v>
      </c>
      <c r="F446" s="14" t="s">
        <v>235</v>
      </c>
      <c r="G446" s="13">
        <v>0</v>
      </c>
      <c r="H446" s="13">
        <v>6</v>
      </c>
      <c r="I446" s="13">
        <v>6</v>
      </c>
      <c r="J446" s="18">
        <f>(G446*2)+H446+I446</f>
        <v>12</v>
      </c>
      <c r="K446" s="14"/>
      <c r="L446" s="15"/>
      <c r="M446" s="15"/>
      <c r="N446" s="15"/>
      <c r="O446" s="15">
        <v>1.1499999999999999</v>
      </c>
      <c r="P446" s="15"/>
      <c r="Q446" s="77">
        <f>(((G446*L446*2)+(H446*M446)+(I446*N446))*O446)*100</f>
        <v>0</v>
      </c>
      <c r="R446" s="17">
        <v>0.1</v>
      </c>
      <c r="S446" s="17"/>
      <c r="T446" s="16" t="e">
        <f>(Q446/S446)*1000</f>
        <v>#DIV/0!</v>
      </c>
    </row>
    <row r="447" spans="1:20" ht="33" customHeight="1" x14ac:dyDescent="0.25">
      <c r="A447" s="107">
        <v>448</v>
      </c>
      <c r="B447" s="14" t="s">
        <v>1417</v>
      </c>
      <c r="C447" s="13" t="s">
        <v>165</v>
      </c>
      <c r="D447" s="13">
        <v>10</v>
      </c>
      <c r="E447" s="14" t="s">
        <v>1418</v>
      </c>
      <c r="F447" s="14" t="s">
        <v>235</v>
      </c>
      <c r="G447" s="13">
        <v>0</v>
      </c>
      <c r="H447" s="13">
        <v>9</v>
      </c>
      <c r="I447" s="13">
        <v>3</v>
      </c>
      <c r="J447" s="18">
        <f>(G447*2)+H447+I447</f>
        <v>12</v>
      </c>
      <c r="K447" s="14"/>
      <c r="L447" s="15"/>
      <c r="M447" s="15"/>
      <c r="N447" s="15"/>
      <c r="O447" s="15">
        <v>1</v>
      </c>
      <c r="P447" s="15"/>
      <c r="Q447" s="20">
        <f>(((G447*L447*2)+(H447*M447)+(I447*N447))*O447)*100</f>
        <v>0</v>
      </c>
      <c r="R447" s="17">
        <v>0.1</v>
      </c>
      <c r="S447" s="17"/>
      <c r="T447" s="16" t="e">
        <f>(Q447/S447)*1000</f>
        <v>#DIV/0!</v>
      </c>
    </row>
    <row r="448" spans="1:20" ht="33" customHeight="1" x14ac:dyDescent="0.25">
      <c r="A448" s="107">
        <v>449</v>
      </c>
      <c r="B448" s="14" t="s">
        <v>1419</v>
      </c>
      <c r="C448" s="14" t="s">
        <v>152</v>
      </c>
      <c r="D448" s="14">
        <v>11</v>
      </c>
      <c r="E448" s="14" t="s">
        <v>1420</v>
      </c>
      <c r="F448" s="14" t="s">
        <v>235</v>
      </c>
      <c r="G448" s="13">
        <v>0</v>
      </c>
      <c r="H448" s="13">
        <v>6</v>
      </c>
      <c r="I448" s="13">
        <v>6</v>
      </c>
      <c r="J448" s="18">
        <f>(G448*2)+H448+I448</f>
        <v>12</v>
      </c>
      <c r="K448" s="14"/>
      <c r="L448" s="15"/>
      <c r="M448" s="15"/>
      <c r="N448" s="15"/>
      <c r="O448" s="15">
        <v>1</v>
      </c>
      <c r="P448" s="15"/>
      <c r="Q448" s="20">
        <f>(((G448*L448*2)+(H448*M448)+(I448*N448))*O448)*100</f>
        <v>0</v>
      </c>
      <c r="R448" s="17">
        <v>0.1</v>
      </c>
      <c r="S448" s="17"/>
      <c r="T448" s="16" t="e">
        <f>(Q448/S448)*1000</f>
        <v>#DIV/0!</v>
      </c>
    </row>
    <row r="449" spans="1:20" ht="33" customHeight="1" x14ac:dyDescent="0.25">
      <c r="A449" s="107">
        <v>450</v>
      </c>
      <c r="B449" s="14" t="s">
        <v>1421</v>
      </c>
      <c r="C449" s="14"/>
      <c r="D449" s="14">
        <v>13</v>
      </c>
      <c r="E449" s="14" t="s">
        <v>1422</v>
      </c>
      <c r="F449" s="14" t="s">
        <v>235</v>
      </c>
      <c r="G449" s="13">
        <v>0</v>
      </c>
      <c r="H449" s="13">
        <v>6</v>
      </c>
      <c r="I449" s="13">
        <v>6</v>
      </c>
      <c r="J449" s="18">
        <f>G449*2+H449+I449</f>
        <v>12</v>
      </c>
      <c r="K449" s="14"/>
      <c r="L449" s="15"/>
      <c r="M449" s="15"/>
      <c r="N449" s="15"/>
      <c r="O449" s="15">
        <v>1</v>
      </c>
      <c r="P449" s="15"/>
      <c r="Q449" s="20">
        <f>(((G449*L449*2)+(H449*M449)+(I449*N449))*O449)*100</f>
        <v>0</v>
      </c>
      <c r="R449" s="17">
        <v>0.1</v>
      </c>
      <c r="S449" s="17"/>
      <c r="T449" s="16" t="e">
        <f>(Q449/S449)*1000</f>
        <v>#DIV/0!</v>
      </c>
    </row>
    <row r="450" spans="1:20" ht="33" customHeight="1" x14ac:dyDescent="0.25">
      <c r="A450" s="107">
        <v>451</v>
      </c>
      <c r="B450" s="14" t="s">
        <v>1423</v>
      </c>
      <c r="C450" s="14"/>
      <c r="D450" s="13">
        <v>14</v>
      </c>
      <c r="E450" s="14" t="s">
        <v>1424</v>
      </c>
      <c r="F450" s="14" t="s">
        <v>235</v>
      </c>
      <c r="G450" s="13">
        <v>0</v>
      </c>
      <c r="H450" s="13">
        <v>6</v>
      </c>
      <c r="I450" s="13">
        <v>6</v>
      </c>
      <c r="J450" s="18">
        <f>(G450*2)+H450+I450</f>
        <v>12</v>
      </c>
      <c r="K450" s="14"/>
      <c r="L450" s="15"/>
      <c r="M450" s="15"/>
      <c r="N450" s="15"/>
      <c r="O450" s="15">
        <v>1.3</v>
      </c>
      <c r="P450" s="15"/>
      <c r="Q450" s="77">
        <f>(((G450*L450*2)+(H450*M450)+(I450*N450))*O450)*100</f>
        <v>0</v>
      </c>
      <c r="R450" s="17">
        <v>0.1</v>
      </c>
      <c r="S450" s="17"/>
      <c r="T450" s="16" t="e">
        <f>(Q450/S450)*1000</f>
        <v>#DIV/0!</v>
      </c>
    </row>
    <row r="451" spans="1:20" ht="33" customHeight="1" x14ac:dyDescent="0.25">
      <c r="A451" s="107">
        <v>452</v>
      </c>
      <c r="B451" s="14" t="s">
        <v>1425</v>
      </c>
      <c r="C451" s="14"/>
      <c r="D451" s="14">
        <v>15</v>
      </c>
      <c r="E451" s="14" t="s">
        <v>1426</v>
      </c>
      <c r="F451" s="14" t="s">
        <v>235</v>
      </c>
      <c r="G451" s="13">
        <v>0</v>
      </c>
      <c r="H451" s="13">
        <v>9</v>
      </c>
      <c r="I451" s="13">
        <v>3</v>
      </c>
      <c r="J451" s="18">
        <f>G451*2+H451+I451</f>
        <v>12</v>
      </c>
      <c r="K451" s="14"/>
      <c r="L451" s="15"/>
      <c r="M451" s="15"/>
      <c r="N451" s="15"/>
      <c r="O451" s="15">
        <v>1.3</v>
      </c>
      <c r="P451" s="15"/>
      <c r="Q451" s="20">
        <f>(((G451*L451*2)+(H451*M451)+(I451*N451))*O451)*100</f>
        <v>0</v>
      </c>
      <c r="R451" s="17">
        <v>0.1</v>
      </c>
      <c r="S451" s="17"/>
      <c r="T451" s="16" t="e">
        <f>(Q451/S451)*1000</f>
        <v>#DIV/0!</v>
      </c>
    </row>
    <row r="452" spans="1:20" ht="33" customHeight="1" x14ac:dyDescent="0.25">
      <c r="A452" s="107">
        <v>453</v>
      </c>
      <c r="B452" s="14" t="s">
        <v>1427</v>
      </c>
      <c r="C452" s="14"/>
      <c r="D452" s="14">
        <v>15</v>
      </c>
      <c r="E452" s="14" t="s">
        <v>1428</v>
      </c>
      <c r="F452" s="14" t="s">
        <v>235</v>
      </c>
      <c r="G452" s="13">
        <v>0</v>
      </c>
      <c r="H452" s="13">
        <v>6</v>
      </c>
      <c r="I452" s="13">
        <v>6</v>
      </c>
      <c r="J452" s="18">
        <f>G452*2+H452+I452</f>
        <v>12</v>
      </c>
      <c r="K452" s="14"/>
      <c r="L452" s="15"/>
      <c r="M452" s="15"/>
      <c r="N452" s="15"/>
      <c r="O452" s="15">
        <v>1.1499999999999999</v>
      </c>
      <c r="P452" s="15"/>
      <c r="Q452" s="20">
        <f>(((G452*L452*2)+(H452*M452)+(I452*N452))*O452)*100</f>
        <v>0</v>
      </c>
      <c r="R452" s="17">
        <v>0.1</v>
      </c>
      <c r="S452" s="17"/>
      <c r="T452" s="16" t="e">
        <f>(Q452/S452)*1000</f>
        <v>#DIV/0!</v>
      </c>
    </row>
    <row r="453" spans="1:20" ht="33" customHeight="1" x14ac:dyDescent="0.25">
      <c r="A453" s="107">
        <v>454</v>
      </c>
      <c r="B453" s="14" t="s">
        <v>1429</v>
      </c>
      <c r="C453" s="13"/>
      <c r="D453" s="13">
        <v>15</v>
      </c>
      <c r="E453" s="14" t="s">
        <v>1430</v>
      </c>
      <c r="F453" s="14" t="s">
        <v>235</v>
      </c>
      <c r="G453" s="13">
        <v>0</v>
      </c>
      <c r="H453" s="13">
        <v>6</v>
      </c>
      <c r="I453" s="13">
        <v>6</v>
      </c>
      <c r="J453" s="18">
        <f>(G453*2)+H453+I453</f>
        <v>12</v>
      </c>
      <c r="K453" s="14"/>
      <c r="L453" s="15"/>
      <c r="M453" s="15"/>
      <c r="N453" s="15"/>
      <c r="O453" s="15">
        <v>1</v>
      </c>
      <c r="P453" s="15"/>
      <c r="Q453" s="77">
        <f>(((G453*L453*2)+(H453*M453)+(I453*N453))*O453)*100</f>
        <v>0</v>
      </c>
      <c r="R453" s="17">
        <v>0.1</v>
      </c>
      <c r="S453" s="17"/>
      <c r="T453" s="16" t="e">
        <f>(Q453/S453)*1000</f>
        <v>#DIV/0!</v>
      </c>
    </row>
    <row r="454" spans="1:20" ht="33" customHeight="1" x14ac:dyDescent="0.25">
      <c r="A454" s="107">
        <v>455</v>
      </c>
      <c r="B454" s="284" t="s">
        <v>1431</v>
      </c>
      <c r="C454" s="284"/>
      <c r="D454" s="284">
        <v>16</v>
      </c>
      <c r="E454" s="284" t="s">
        <v>1432</v>
      </c>
      <c r="F454" s="14" t="s">
        <v>235</v>
      </c>
      <c r="G454" s="284">
        <v>0</v>
      </c>
      <c r="H454" s="284">
        <v>6</v>
      </c>
      <c r="I454" s="284">
        <v>6</v>
      </c>
      <c r="J454" s="300">
        <f>(G454*2)+H454+I454</f>
        <v>12</v>
      </c>
      <c r="K454" s="284"/>
      <c r="L454" s="24"/>
      <c r="M454" s="24"/>
      <c r="N454" s="24"/>
      <c r="O454" s="15">
        <v>1</v>
      </c>
      <c r="P454" s="15"/>
      <c r="Q454" s="77">
        <f>(((G454*L454*2)+(H454*M454)+(I454*N454))*O454)*100</f>
        <v>0</v>
      </c>
      <c r="R454" s="17">
        <v>0.1</v>
      </c>
      <c r="S454" s="17"/>
      <c r="T454" s="16" t="e">
        <f>(Q454/S454)*1000</f>
        <v>#DIV/0!</v>
      </c>
    </row>
    <row r="455" spans="1:20" ht="33" customHeight="1" x14ac:dyDescent="0.25">
      <c r="A455" s="107">
        <v>456</v>
      </c>
      <c r="B455" s="14" t="s">
        <v>1433</v>
      </c>
      <c r="C455" s="14"/>
      <c r="D455" s="14" t="s">
        <v>1434</v>
      </c>
      <c r="E455" s="14" t="s">
        <v>1435</v>
      </c>
      <c r="F455" s="14" t="s">
        <v>235</v>
      </c>
      <c r="G455" s="13">
        <v>0</v>
      </c>
      <c r="H455" s="13">
        <v>6</v>
      </c>
      <c r="I455" s="13">
        <v>6</v>
      </c>
      <c r="J455" s="18">
        <f>G455*2+H455+I455</f>
        <v>12</v>
      </c>
      <c r="K455" s="14"/>
      <c r="L455" s="15"/>
      <c r="M455" s="15"/>
      <c r="N455" s="15"/>
      <c r="O455" s="15">
        <v>1</v>
      </c>
      <c r="P455" s="15"/>
      <c r="Q455" s="20">
        <f>(((G455*L455*2)+(H455*M455)+(I455*N455))*O455)*100</f>
        <v>0</v>
      </c>
      <c r="R455" s="17">
        <v>0.1</v>
      </c>
      <c r="S455" s="17"/>
      <c r="T455" s="16" t="e">
        <f>(Q455/S455)*1000</f>
        <v>#DIV/0!</v>
      </c>
    </row>
    <row r="456" spans="1:20" ht="33" customHeight="1" x14ac:dyDescent="0.25">
      <c r="A456" s="107">
        <v>457</v>
      </c>
      <c r="B456" s="14" t="s">
        <v>1436</v>
      </c>
      <c r="C456" s="13" t="s">
        <v>165</v>
      </c>
      <c r="D456" s="13">
        <v>4</v>
      </c>
      <c r="E456" s="14" t="s">
        <v>1437</v>
      </c>
      <c r="F456" s="14" t="s">
        <v>235</v>
      </c>
      <c r="G456" s="13">
        <v>0</v>
      </c>
      <c r="H456" s="13">
        <v>6</v>
      </c>
      <c r="I456" s="13">
        <v>6</v>
      </c>
      <c r="J456" s="18">
        <f>(G456*2)+H456+I456</f>
        <v>12</v>
      </c>
      <c r="K456" s="14"/>
      <c r="L456" s="13"/>
      <c r="M456" s="13"/>
      <c r="N456" s="13"/>
      <c r="O456" s="15">
        <v>1.1499999999999999</v>
      </c>
      <c r="P456" s="15"/>
      <c r="Q456" s="20">
        <f>(((G456*L456*2)+(H456*M456)+(I456*N456))*O456)*100</f>
        <v>0</v>
      </c>
      <c r="R456" s="17">
        <v>0.1</v>
      </c>
      <c r="S456" s="17"/>
      <c r="T456" s="16" t="e">
        <f>(Q456/S456)*1000</f>
        <v>#DIV/0!</v>
      </c>
    </row>
    <row r="457" spans="1:20" ht="33" customHeight="1" x14ac:dyDescent="0.25">
      <c r="A457" s="107">
        <v>458</v>
      </c>
      <c r="B457" s="14" t="s">
        <v>1446</v>
      </c>
      <c r="C457" s="14"/>
      <c r="D457" s="14">
        <v>18</v>
      </c>
      <c r="E457" s="14" t="s">
        <v>1447</v>
      </c>
      <c r="F457" s="14" t="s">
        <v>235</v>
      </c>
      <c r="G457" s="13">
        <v>2</v>
      </c>
      <c r="H457" s="13">
        <v>6</v>
      </c>
      <c r="I457" s="13">
        <v>3</v>
      </c>
      <c r="J457" s="18">
        <f>(G457*2)+H457+I457</f>
        <v>13</v>
      </c>
      <c r="K457" s="14" t="s">
        <v>1448</v>
      </c>
      <c r="L457" s="15"/>
      <c r="M457" s="15"/>
      <c r="N457" s="15"/>
      <c r="O457" s="15">
        <v>1</v>
      </c>
      <c r="P457" s="15"/>
      <c r="Q457" s="20">
        <f>(((G457*L457*2)+(H457*M457)+(I457*N457))*O457)*100</f>
        <v>0</v>
      </c>
      <c r="R457" s="17">
        <v>300000</v>
      </c>
      <c r="S457" s="17"/>
      <c r="T457" s="16" t="e">
        <f>(Q457/S457)*1000</f>
        <v>#DIV/0!</v>
      </c>
    </row>
    <row r="458" spans="1:20" ht="33" customHeight="1" x14ac:dyDescent="0.25">
      <c r="A458" s="107">
        <v>459</v>
      </c>
      <c r="B458" s="14" t="s">
        <v>1449</v>
      </c>
      <c r="C458" s="14"/>
      <c r="D458" s="14" t="s">
        <v>1450</v>
      </c>
      <c r="E458" s="14" t="s">
        <v>1451</v>
      </c>
      <c r="F458" s="14" t="s">
        <v>235</v>
      </c>
      <c r="G458" s="13">
        <v>2</v>
      </c>
      <c r="H458" s="13">
        <v>0</v>
      </c>
      <c r="I458" s="13">
        <v>9</v>
      </c>
      <c r="J458" s="18">
        <f>G458*2+H458+I458</f>
        <v>13</v>
      </c>
      <c r="K458" s="14"/>
      <c r="L458" s="15"/>
      <c r="M458" s="15"/>
      <c r="N458" s="15"/>
      <c r="O458" s="15">
        <v>1</v>
      </c>
      <c r="P458" s="15"/>
      <c r="Q458" s="20">
        <f>(((G458*L458*2)+(H458*M458)+(I458*N458))*O458)*100</f>
        <v>0</v>
      </c>
      <c r="R458" s="17">
        <v>0.1</v>
      </c>
      <c r="S458" s="17"/>
      <c r="T458" s="16" t="e">
        <f>(Q458/S458)*1000</f>
        <v>#DIV/0!</v>
      </c>
    </row>
    <row r="459" spans="1:20" ht="33" customHeight="1" x14ac:dyDescent="0.25">
      <c r="A459" s="107">
        <v>460</v>
      </c>
      <c r="B459" s="14" t="s">
        <v>1457</v>
      </c>
      <c r="C459" s="13" t="s">
        <v>152</v>
      </c>
      <c r="D459" s="13">
        <v>5</v>
      </c>
      <c r="E459" s="14" t="s">
        <v>1458</v>
      </c>
      <c r="F459" s="14" t="s">
        <v>235</v>
      </c>
      <c r="G459" s="13">
        <v>0</v>
      </c>
      <c r="H459" s="13">
        <v>6</v>
      </c>
      <c r="I459" s="13">
        <v>9</v>
      </c>
      <c r="J459" s="18">
        <f>(G459*2)+H459+I459</f>
        <v>15</v>
      </c>
      <c r="K459" s="14"/>
      <c r="L459" s="15"/>
      <c r="M459" s="15"/>
      <c r="N459" s="15"/>
      <c r="O459" s="15">
        <v>1</v>
      </c>
      <c r="P459" s="15"/>
      <c r="Q459" s="77">
        <f>(((G459*L459*2)+(H459*M459)+(I459*N459))*O459)*100</f>
        <v>0</v>
      </c>
      <c r="R459" s="17">
        <v>0.1</v>
      </c>
      <c r="S459" s="17"/>
      <c r="T459" s="16" t="e">
        <f>(Q459/S459)*1000</f>
        <v>#DIV/0!</v>
      </c>
    </row>
    <row r="460" spans="1:20" ht="33" customHeight="1" x14ac:dyDescent="0.25">
      <c r="A460" s="107">
        <v>461</v>
      </c>
      <c r="B460" s="14" t="s">
        <v>1459</v>
      </c>
      <c r="C460" s="13" t="s">
        <v>165</v>
      </c>
      <c r="D460" s="13">
        <v>6</v>
      </c>
      <c r="E460" s="14" t="s">
        <v>1460</v>
      </c>
      <c r="F460" s="14" t="s">
        <v>235</v>
      </c>
      <c r="G460" s="13">
        <v>0</v>
      </c>
      <c r="H460" s="13">
        <v>9</v>
      </c>
      <c r="I460" s="13">
        <v>6</v>
      </c>
      <c r="J460" s="18">
        <f>(G460*2)+H460+I460</f>
        <v>15</v>
      </c>
      <c r="K460" s="14"/>
      <c r="L460" s="15"/>
      <c r="M460" s="15"/>
      <c r="N460" s="15"/>
      <c r="O460" s="15">
        <v>1</v>
      </c>
      <c r="P460" s="15"/>
      <c r="Q460" s="76">
        <f>(((G460*L460*2)+(H460*M460)+(I460*N460))*O460)*100</f>
        <v>0</v>
      </c>
      <c r="R460" s="17">
        <v>0.1</v>
      </c>
      <c r="S460" s="17"/>
      <c r="T460" s="16" t="e">
        <f>(Q460/S460)*1000</f>
        <v>#DIV/0!</v>
      </c>
    </row>
    <row r="461" spans="1:20" ht="33" customHeight="1" x14ac:dyDescent="0.25">
      <c r="A461" s="107">
        <v>462</v>
      </c>
      <c r="B461" s="14" t="s">
        <v>1461</v>
      </c>
      <c r="C461" s="14" t="s">
        <v>165</v>
      </c>
      <c r="D461" s="14">
        <v>3</v>
      </c>
      <c r="E461" s="14" t="s">
        <v>1462</v>
      </c>
      <c r="F461" s="14" t="s">
        <v>235</v>
      </c>
      <c r="G461" s="13">
        <v>0</v>
      </c>
      <c r="H461" s="13">
        <v>6</v>
      </c>
      <c r="I461" s="13">
        <v>9</v>
      </c>
      <c r="J461" s="18">
        <f>(G461*2)+H461+I461</f>
        <v>15</v>
      </c>
      <c r="K461" s="14"/>
      <c r="L461" s="15"/>
      <c r="M461" s="15"/>
      <c r="N461" s="15"/>
      <c r="O461" s="15">
        <v>1</v>
      </c>
      <c r="P461" s="15"/>
      <c r="Q461" s="20">
        <f>(((G461*L461*2)+(H461*M461)+(I461*N461))*O461)*100</f>
        <v>0</v>
      </c>
      <c r="R461" s="17">
        <v>0.1</v>
      </c>
      <c r="S461" s="17"/>
      <c r="T461" s="16" t="e">
        <f>(Q461/S461)*1000</f>
        <v>#DIV/0!</v>
      </c>
    </row>
    <row r="462" spans="1:20" ht="33" customHeight="1" x14ac:dyDescent="0.25">
      <c r="A462" s="107">
        <v>463</v>
      </c>
      <c r="B462" s="14" t="s">
        <v>1474</v>
      </c>
      <c r="C462" s="13" t="s">
        <v>165</v>
      </c>
      <c r="D462" s="13">
        <v>8</v>
      </c>
      <c r="E462" s="14" t="s">
        <v>1475</v>
      </c>
      <c r="F462" s="14" t="s">
        <v>235</v>
      </c>
      <c r="G462" s="13">
        <v>2</v>
      </c>
      <c r="H462" s="13">
        <v>6</v>
      </c>
      <c r="I462" s="13">
        <v>6</v>
      </c>
      <c r="J462" s="18">
        <f>(G462*2)+H462+I462</f>
        <v>16</v>
      </c>
      <c r="K462" s="14" t="s">
        <v>1476</v>
      </c>
      <c r="L462" s="15"/>
      <c r="M462" s="15"/>
      <c r="N462" s="15"/>
      <c r="O462" s="15">
        <v>1.1499999999999999</v>
      </c>
      <c r="P462" s="15"/>
      <c r="Q462" s="16">
        <f>(((G462*L462*2)+(H462*M462)+(I462*N462))*O462)*100</f>
        <v>0</v>
      </c>
      <c r="R462" s="17">
        <v>0.1</v>
      </c>
      <c r="S462" s="17"/>
      <c r="T462" s="16" t="e">
        <f>(Q462/S462)*1000</f>
        <v>#DIV/0!</v>
      </c>
    </row>
    <row r="463" spans="1:20" ht="33" customHeight="1" x14ac:dyDescent="0.25">
      <c r="A463" s="107">
        <v>464</v>
      </c>
      <c r="B463" s="14" t="s">
        <v>1477</v>
      </c>
      <c r="C463" s="14"/>
      <c r="D463" s="14" t="s">
        <v>162</v>
      </c>
      <c r="E463" s="14" t="s">
        <v>1478</v>
      </c>
      <c r="F463" s="14" t="s">
        <v>235</v>
      </c>
      <c r="G463" s="13">
        <v>6</v>
      </c>
      <c r="H463" s="13">
        <v>1</v>
      </c>
      <c r="I463" s="13">
        <v>3</v>
      </c>
      <c r="J463" s="18">
        <f>G463*2+H463+I463</f>
        <v>16</v>
      </c>
      <c r="K463" s="14"/>
      <c r="L463" s="15"/>
      <c r="M463" s="15"/>
      <c r="N463" s="15"/>
      <c r="O463" s="15">
        <v>1.3</v>
      </c>
      <c r="P463" s="15"/>
      <c r="Q463" s="20">
        <f>(((G463*L463*2)+(H463*M463)+(I463*N463))*O463)*100</f>
        <v>0</v>
      </c>
      <c r="R463" s="17">
        <v>0.1</v>
      </c>
      <c r="S463" s="17"/>
      <c r="T463" s="16" t="e">
        <f>(Q463/S463)*1000</f>
        <v>#DIV/0!</v>
      </c>
    </row>
    <row r="464" spans="1:20" s="205" customFormat="1" ht="33" customHeight="1" x14ac:dyDescent="0.25">
      <c r="A464" s="107">
        <v>465</v>
      </c>
      <c r="B464" s="14" t="s">
        <v>1484</v>
      </c>
      <c r="C464" s="14"/>
      <c r="D464" s="14">
        <v>20</v>
      </c>
      <c r="E464" s="14" t="s">
        <v>1485</v>
      </c>
      <c r="F464" s="14" t="s">
        <v>235</v>
      </c>
      <c r="G464" s="13">
        <v>4</v>
      </c>
      <c r="H464" s="13">
        <v>6</v>
      </c>
      <c r="I464" s="13">
        <v>3</v>
      </c>
      <c r="J464" s="18">
        <f>G464*2+H464+I464</f>
        <v>17</v>
      </c>
      <c r="K464" s="14"/>
      <c r="L464" s="15"/>
      <c r="M464" s="15"/>
      <c r="N464" s="15"/>
      <c r="O464" s="15">
        <v>1.3</v>
      </c>
      <c r="P464" s="15"/>
      <c r="Q464" s="20">
        <f>(((G464*L464*2)+(H464*M464)+(I464*N464))*O464)*100</f>
        <v>0</v>
      </c>
      <c r="R464" s="17">
        <v>0.1</v>
      </c>
      <c r="S464" s="17"/>
      <c r="T464" s="16" t="e">
        <f>(Q464/S464)*1000</f>
        <v>#DIV/0!</v>
      </c>
    </row>
    <row r="465" spans="1:20" s="205" customFormat="1" ht="33" customHeight="1" x14ac:dyDescent="0.25">
      <c r="A465" s="107">
        <v>466</v>
      </c>
      <c r="B465" s="14" t="s">
        <v>1489</v>
      </c>
      <c r="C465" s="13"/>
      <c r="D465" s="13">
        <v>14</v>
      </c>
      <c r="E465" s="14" t="s">
        <v>425</v>
      </c>
      <c r="F465" s="14" t="s">
        <v>235</v>
      </c>
      <c r="G465" s="13">
        <v>0</v>
      </c>
      <c r="H465" s="13">
        <v>9</v>
      </c>
      <c r="I465" s="13">
        <v>9</v>
      </c>
      <c r="J465" s="18">
        <f>(G465*2)+H465+I465</f>
        <v>18</v>
      </c>
      <c r="K465" s="14"/>
      <c r="L465" s="15"/>
      <c r="M465" s="15"/>
      <c r="N465" s="15"/>
      <c r="O465" s="15">
        <v>1</v>
      </c>
      <c r="P465" s="15"/>
      <c r="Q465" s="16">
        <f>(((G465*L465*2)+(H465*M465)+(I465*N465))*O465)*100</f>
        <v>0</v>
      </c>
      <c r="R465" s="17">
        <v>0.1</v>
      </c>
      <c r="S465" s="17"/>
      <c r="T465" s="16" t="e">
        <f>(Q465/S465)*1000</f>
        <v>#DIV/0!</v>
      </c>
    </row>
    <row r="466" spans="1:20" s="205" customFormat="1" ht="33" customHeight="1" x14ac:dyDescent="0.25">
      <c r="A466" s="107">
        <v>467</v>
      </c>
      <c r="B466" s="284" t="s">
        <v>1495</v>
      </c>
      <c r="C466" s="284" t="s">
        <v>165</v>
      </c>
      <c r="D466" s="284">
        <v>3</v>
      </c>
      <c r="E466" s="284" t="s">
        <v>1496</v>
      </c>
      <c r="F466" s="14" t="s">
        <v>235</v>
      </c>
      <c r="G466" s="12">
        <v>4</v>
      </c>
      <c r="H466" s="12">
        <v>6</v>
      </c>
      <c r="I466" s="12">
        <v>9</v>
      </c>
      <c r="J466" s="285">
        <f>(G466*2)+H466+I466</f>
        <v>23</v>
      </c>
      <c r="K466" s="284"/>
      <c r="L466" s="24"/>
      <c r="M466" s="24"/>
      <c r="N466" s="24"/>
      <c r="O466" s="15">
        <v>1</v>
      </c>
      <c r="P466" s="15"/>
      <c r="Q466" s="77">
        <f>(((G466*L466*2)+(H466*M466)+(I466*N466))*O466)*100</f>
        <v>0</v>
      </c>
      <c r="R466" s="17">
        <v>0.1</v>
      </c>
      <c r="S466" s="17"/>
      <c r="T466" s="16" t="e">
        <f>(Q466/S466)*1000</f>
        <v>#DIV/0!</v>
      </c>
    </row>
    <row r="467" spans="1:20" s="205" customFormat="1" ht="33" customHeight="1" x14ac:dyDescent="0.25">
      <c r="A467" s="107">
        <v>468</v>
      </c>
      <c r="B467" s="14" t="s">
        <v>1509</v>
      </c>
      <c r="C467" s="13" t="s">
        <v>165</v>
      </c>
      <c r="D467" s="13" t="s">
        <v>1510</v>
      </c>
      <c r="E467" s="14" t="s">
        <v>1511</v>
      </c>
      <c r="F467" s="14" t="s">
        <v>235</v>
      </c>
      <c r="G467" s="13">
        <v>10</v>
      </c>
      <c r="H467" s="13">
        <v>6</v>
      </c>
      <c r="I467" s="13">
        <v>6</v>
      </c>
      <c r="J467" s="18">
        <f>(G467*2)+H467+I467</f>
        <v>32</v>
      </c>
      <c r="K467" s="14"/>
      <c r="L467" s="13"/>
      <c r="M467" s="13"/>
      <c r="N467" s="13"/>
      <c r="O467" s="15">
        <v>1</v>
      </c>
      <c r="P467" s="15"/>
      <c r="Q467" s="20">
        <f>(((G467*L467*2)+(H467*M467)+(I467*N467))*O467)*100</f>
        <v>0</v>
      </c>
      <c r="R467" s="17">
        <v>0.1</v>
      </c>
      <c r="S467" s="17"/>
      <c r="T467" s="16" t="e">
        <f>(Q467/S467)*1000</f>
        <v>#DIV/0!</v>
      </c>
    </row>
    <row r="468" spans="1:20" s="205" customFormat="1" ht="33" customHeight="1" x14ac:dyDescent="0.25">
      <c r="A468" s="107">
        <v>469</v>
      </c>
      <c r="B468" s="14" t="s">
        <v>1515</v>
      </c>
      <c r="C468" s="13"/>
      <c r="D468" s="13"/>
      <c r="E468" s="14" t="s">
        <v>1516</v>
      </c>
      <c r="F468" s="14" t="s">
        <v>235</v>
      </c>
      <c r="G468" s="13"/>
      <c r="H468" s="13"/>
      <c r="I468" s="13"/>
      <c r="J468" s="18"/>
      <c r="K468" s="14" t="s">
        <v>1517</v>
      </c>
      <c r="L468" s="13"/>
      <c r="M468" s="13"/>
      <c r="N468" s="13"/>
      <c r="O468" s="13"/>
      <c r="P468" s="13"/>
      <c r="Q468" s="13"/>
      <c r="R468" s="13"/>
      <c r="S468" s="13"/>
      <c r="T468" s="16" t="e">
        <f>(Q468/S468)*1000</f>
        <v>#DIV/0!</v>
      </c>
    </row>
    <row r="469" spans="1:20" s="205" customFormat="1" ht="33" customHeight="1" x14ac:dyDescent="0.25">
      <c r="A469" s="107">
        <v>470</v>
      </c>
      <c r="B469" s="14" t="s">
        <v>1519</v>
      </c>
      <c r="C469" s="13"/>
      <c r="D469" s="13"/>
      <c r="E469" s="14" t="s">
        <v>1520</v>
      </c>
      <c r="F469" s="14" t="s">
        <v>235</v>
      </c>
      <c r="G469" s="13"/>
      <c r="H469" s="13"/>
      <c r="I469" s="13"/>
      <c r="J469" s="18"/>
      <c r="K469" s="14"/>
      <c r="L469" s="13"/>
      <c r="M469" s="13"/>
      <c r="N469" s="13"/>
      <c r="O469" s="13"/>
      <c r="P469" s="13"/>
      <c r="Q469" s="13"/>
      <c r="R469" s="13"/>
      <c r="S469" s="13"/>
      <c r="T469" s="16" t="e">
        <f>(Q469/S469)*1000</f>
        <v>#DIV/0!</v>
      </c>
    </row>
    <row r="470" spans="1:20" s="205" customFormat="1" ht="33" customHeight="1" x14ac:dyDescent="0.25">
      <c r="A470" s="107">
        <v>471</v>
      </c>
      <c r="B470" s="14" t="s">
        <v>1521</v>
      </c>
      <c r="C470" s="13"/>
      <c r="D470" s="13"/>
      <c r="E470" s="14" t="s">
        <v>1522</v>
      </c>
      <c r="F470" s="14" t="s">
        <v>235</v>
      </c>
      <c r="G470" s="13"/>
      <c r="H470" s="13"/>
      <c r="I470" s="13"/>
      <c r="J470" s="18"/>
      <c r="K470" s="14"/>
      <c r="L470" s="13"/>
      <c r="M470" s="13"/>
      <c r="N470" s="13"/>
      <c r="O470" s="13"/>
      <c r="P470" s="13"/>
      <c r="Q470" s="13"/>
      <c r="R470" s="13"/>
      <c r="S470" s="13"/>
      <c r="T470" s="16" t="e">
        <f>(Q470/S470)*1000</f>
        <v>#DIV/0!</v>
      </c>
    </row>
    <row r="471" spans="1:20" s="205" customFormat="1" ht="33" customHeight="1" x14ac:dyDescent="0.25">
      <c r="A471" s="107">
        <v>472</v>
      </c>
      <c r="B471" s="14" t="s">
        <v>1523</v>
      </c>
      <c r="C471" s="13"/>
      <c r="D471" s="13"/>
      <c r="E471" s="14" t="s">
        <v>835</v>
      </c>
      <c r="F471" s="14" t="s">
        <v>235</v>
      </c>
      <c r="G471" s="13"/>
      <c r="H471" s="13"/>
      <c r="I471" s="13"/>
      <c r="J471" s="18"/>
      <c r="K471" s="14"/>
      <c r="L471" s="13"/>
      <c r="M471" s="13"/>
      <c r="N471" s="13"/>
      <c r="O471" s="13"/>
      <c r="P471" s="13"/>
      <c r="Q471" s="13"/>
      <c r="R471" s="13"/>
      <c r="S471" s="13"/>
      <c r="T471" s="16" t="e">
        <f>(Q471/S471)*1000</f>
        <v>#DIV/0!</v>
      </c>
    </row>
    <row r="472" spans="1:20" s="205" customFormat="1" ht="33" customHeight="1" x14ac:dyDescent="0.25">
      <c r="A472" s="107">
        <v>473</v>
      </c>
      <c r="B472" s="14" t="s">
        <v>1524</v>
      </c>
      <c r="C472" s="13"/>
      <c r="D472" s="13"/>
      <c r="E472" s="14" t="s">
        <v>835</v>
      </c>
      <c r="F472" s="14" t="s">
        <v>235</v>
      </c>
      <c r="G472" s="13"/>
      <c r="H472" s="13"/>
      <c r="I472" s="13"/>
      <c r="J472" s="18"/>
      <c r="K472" s="14" t="s">
        <v>1525</v>
      </c>
      <c r="L472" s="13"/>
      <c r="M472" s="13"/>
      <c r="N472" s="13"/>
      <c r="O472" s="13"/>
      <c r="P472" s="13"/>
      <c r="Q472" s="13"/>
      <c r="R472" s="13"/>
      <c r="S472" s="13"/>
      <c r="T472" s="16" t="e">
        <f>(Q472/S472)*1000</f>
        <v>#DIV/0!</v>
      </c>
    </row>
    <row r="473" spans="1:20" s="205" customFormat="1" ht="33" customHeight="1" x14ac:dyDescent="0.25">
      <c r="A473" s="107">
        <v>474</v>
      </c>
      <c r="B473" s="14" t="s">
        <v>1526</v>
      </c>
      <c r="C473" s="13"/>
      <c r="D473" s="13"/>
      <c r="E473" s="14" t="s">
        <v>154</v>
      </c>
      <c r="F473" s="14" t="s">
        <v>235</v>
      </c>
      <c r="G473" s="13"/>
      <c r="H473" s="13"/>
      <c r="I473" s="13"/>
      <c r="J473" s="18"/>
      <c r="K473" s="14" t="s">
        <v>1527</v>
      </c>
      <c r="L473" s="13"/>
      <c r="M473" s="13"/>
      <c r="N473" s="13"/>
      <c r="O473" s="13"/>
      <c r="P473" s="13"/>
      <c r="Q473" s="13"/>
      <c r="R473" s="13"/>
      <c r="S473" s="13"/>
      <c r="T473" s="16" t="e">
        <f>(Q473/S473)*1000</f>
        <v>#DIV/0!</v>
      </c>
    </row>
    <row r="474" spans="1:20" s="205" customFormat="1" ht="33" customHeight="1" x14ac:dyDescent="0.25">
      <c r="A474" s="107">
        <v>475</v>
      </c>
      <c r="B474" s="14" t="s">
        <v>1270</v>
      </c>
      <c r="C474" s="13"/>
      <c r="D474" s="13">
        <v>16</v>
      </c>
      <c r="E474" s="14" t="s">
        <v>1271</v>
      </c>
      <c r="F474" s="14" t="s">
        <v>235</v>
      </c>
      <c r="G474" s="13">
        <v>0</v>
      </c>
      <c r="H474" s="13">
        <v>3</v>
      </c>
      <c r="I474" s="13">
        <v>3</v>
      </c>
      <c r="J474" s="18">
        <f>(G474*2)+H474+I474</f>
        <v>6</v>
      </c>
      <c r="K474" s="14"/>
      <c r="L474" s="15"/>
      <c r="M474" s="15"/>
      <c r="N474" s="15"/>
      <c r="O474" s="15">
        <v>1</v>
      </c>
      <c r="P474" s="15"/>
      <c r="Q474" s="77">
        <f>(((G474*L474*2)+(H474*M474)+(I474*N474))*O474)*100</f>
        <v>0</v>
      </c>
      <c r="R474" s="17">
        <v>0.1</v>
      </c>
      <c r="S474" s="17"/>
      <c r="T474" s="16" t="e">
        <f>(Q474/S474)*1000</f>
        <v>#DIV/0!</v>
      </c>
    </row>
    <row r="475" spans="1:20" s="205" customFormat="1" ht="33" customHeight="1" x14ac:dyDescent="0.25">
      <c r="A475" s="107">
        <v>476</v>
      </c>
      <c r="B475" s="14" t="s">
        <v>1276</v>
      </c>
      <c r="C475" s="14" t="s">
        <v>165</v>
      </c>
      <c r="D475" s="14">
        <v>9</v>
      </c>
      <c r="E475" s="14" t="s">
        <v>1277</v>
      </c>
      <c r="F475" s="14" t="s">
        <v>235</v>
      </c>
      <c r="G475" s="13">
        <v>0</v>
      </c>
      <c r="H475" s="13">
        <v>6</v>
      </c>
      <c r="I475" s="13">
        <v>1</v>
      </c>
      <c r="J475" s="18">
        <f>(G475*2)+H475+I475</f>
        <v>7</v>
      </c>
      <c r="K475" s="14"/>
      <c r="L475" s="15"/>
      <c r="M475" s="15"/>
      <c r="N475" s="15"/>
      <c r="O475" s="15">
        <v>1.1499999999999999</v>
      </c>
      <c r="P475" s="15"/>
      <c r="Q475" s="20">
        <f>(((G475*L475*2)+(H475*M475)+(I475*N475))*O475)*100</f>
        <v>0</v>
      </c>
      <c r="R475" s="17">
        <v>0.1</v>
      </c>
      <c r="S475" s="17"/>
      <c r="T475" s="16" t="e">
        <f>(Q475/S475)*1000</f>
        <v>#DIV/0!</v>
      </c>
    </row>
    <row r="476" spans="1:20" s="205" customFormat="1" ht="33" customHeight="1" x14ac:dyDescent="0.25">
      <c r="A476" s="107">
        <v>477</v>
      </c>
      <c r="B476" s="14" t="s">
        <v>1278</v>
      </c>
      <c r="C476" s="14" t="s">
        <v>152</v>
      </c>
      <c r="D476" s="14">
        <v>10</v>
      </c>
      <c r="E476" s="14" t="s">
        <v>1279</v>
      </c>
      <c r="F476" s="14" t="s">
        <v>235</v>
      </c>
      <c r="G476" s="13">
        <v>0</v>
      </c>
      <c r="H476" s="13">
        <v>6</v>
      </c>
      <c r="I476" s="13">
        <v>1</v>
      </c>
      <c r="J476" s="18">
        <f>(G476*2)+H476+I476</f>
        <v>7</v>
      </c>
      <c r="K476" s="14"/>
      <c r="L476" s="15"/>
      <c r="M476" s="15"/>
      <c r="N476" s="15"/>
      <c r="O476" s="15">
        <v>1</v>
      </c>
      <c r="P476" s="15"/>
      <c r="Q476" s="20">
        <f>(((G476*L476*2)+(H476*M476)+(I476*N476))*O476)*100</f>
        <v>0</v>
      </c>
      <c r="R476" s="17">
        <v>0.1</v>
      </c>
      <c r="S476" s="17"/>
      <c r="T476" s="16" t="e">
        <f>(Q476/S476)*1000</f>
        <v>#DIV/0!</v>
      </c>
    </row>
    <row r="477" spans="1:20" s="205" customFormat="1" ht="33" customHeight="1" x14ac:dyDescent="0.25">
      <c r="A477" s="107">
        <v>478</v>
      </c>
      <c r="B477" s="14" t="s">
        <v>622</v>
      </c>
      <c r="C477" s="14" t="s">
        <v>165</v>
      </c>
      <c r="D477" s="14">
        <v>12</v>
      </c>
      <c r="E477" s="14" t="s">
        <v>1282</v>
      </c>
      <c r="F477" s="14" t="s">
        <v>235</v>
      </c>
      <c r="G477" s="13">
        <v>0</v>
      </c>
      <c r="H477" s="13">
        <v>6</v>
      </c>
      <c r="I477" s="13">
        <v>1</v>
      </c>
      <c r="J477" s="18">
        <f>(G477*2)+H477+I477</f>
        <v>7</v>
      </c>
      <c r="K477" s="14"/>
      <c r="L477" s="15"/>
      <c r="M477" s="15"/>
      <c r="N477" s="15"/>
      <c r="O477" s="15">
        <v>1.3</v>
      </c>
      <c r="P477" s="15"/>
      <c r="Q477" s="20">
        <f>(((G477*L477*2)+(H477*M477)+(I477*N477))*O477)*100</f>
        <v>0</v>
      </c>
      <c r="R477" s="17">
        <v>0.1</v>
      </c>
      <c r="S477" s="17"/>
      <c r="T477" s="16" t="e">
        <f>(Q477/S477)*1000</f>
        <v>#DIV/0!</v>
      </c>
    </row>
    <row r="478" spans="1:20" s="205" customFormat="1" ht="33" customHeight="1" x14ac:dyDescent="0.25">
      <c r="A478" s="107">
        <v>479</v>
      </c>
      <c r="B478" s="14" t="s">
        <v>1283</v>
      </c>
      <c r="C478" s="13" t="s">
        <v>165</v>
      </c>
      <c r="D478" s="13">
        <v>12</v>
      </c>
      <c r="E478" s="14" t="s">
        <v>1284</v>
      </c>
      <c r="F478" s="14" t="s">
        <v>235</v>
      </c>
      <c r="G478" s="13">
        <v>0</v>
      </c>
      <c r="H478" s="13">
        <v>6</v>
      </c>
      <c r="I478" s="13">
        <v>1</v>
      </c>
      <c r="J478" s="18">
        <f>(G478*2)+H478+I478</f>
        <v>7</v>
      </c>
      <c r="K478" s="14"/>
      <c r="L478" s="15"/>
      <c r="M478" s="15"/>
      <c r="N478" s="15"/>
      <c r="O478" s="15">
        <v>1.1499999999999999</v>
      </c>
      <c r="P478" s="15"/>
      <c r="Q478" s="20">
        <f>(((G478*L478*2)+(H478*M478)+(I478*N478))*O478)*100</f>
        <v>0</v>
      </c>
      <c r="R478" s="17">
        <v>0.1</v>
      </c>
      <c r="S478" s="17"/>
      <c r="T478" s="16" t="e">
        <f>(Q478/S478)*1000</f>
        <v>#DIV/0!</v>
      </c>
    </row>
    <row r="479" spans="1:20" s="205" customFormat="1" ht="33" customHeight="1" x14ac:dyDescent="0.25">
      <c r="A479" s="107">
        <v>480</v>
      </c>
      <c r="B479" s="14" t="s">
        <v>1285</v>
      </c>
      <c r="C479" s="14"/>
      <c r="D479" s="14">
        <v>13</v>
      </c>
      <c r="E479" s="14" t="s">
        <v>1286</v>
      </c>
      <c r="F479" s="14" t="s">
        <v>235</v>
      </c>
      <c r="G479" s="13">
        <v>0</v>
      </c>
      <c r="H479" s="13">
        <v>1</v>
      </c>
      <c r="I479" s="13">
        <v>6</v>
      </c>
      <c r="J479" s="18">
        <f>(G479*2)+H479+I479</f>
        <v>7</v>
      </c>
      <c r="K479" s="14"/>
      <c r="L479" s="15"/>
      <c r="M479" s="15"/>
      <c r="N479" s="15"/>
      <c r="O479" s="15">
        <v>1.1499999999999999</v>
      </c>
      <c r="P479" s="15"/>
      <c r="Q479" s="20">
        <f>(((G479*L479*2)+(H479*M479)+(I479*N479))*O479)*100</f>
        <v>0</v>
      </c>
      <c r="R479" s="17">
        <v>0.1</v>
      </c>
      <c r="S479" s="17"/>
      <c r="T479" s="16" t="e">
        <f>(Q479/S479)*1000</f>
        <v>#DIV/0!</v>
      </c>
    </row>
    <row r="480" spans="1:20" s="205" customFormat="1" ht="33" customHeight="1" x14ac:dyDescent="0.25">
      <c r="A480" s="107">
        <v>481</v>
      </c>
      <c r="B480" s="14" t="s">
        <v>1287</v>
      </c>
      <c r="C480" s="13"/>
      <c r="D480" s="13">
        <v>13</v>
      </c>
      <c r="E480" s="14" t="s">
        <v>1288</v>
      </c>
      <c r="F480" s="14" t="s">
        <v>235</v>
      </c>
      <c r="G480" s="13">
        <v>0</v>
      </c>
      <c r="H480" s="13">
        <v>6</v>
      </c>
      <c r="I480" s="13">
        <v>1</v>
      </c>
      <c r="J480" s="18">
        <f>(G480*2)+H480+I480</f>
        <v>7</v>
      </c>
      <c r="K480" s="14"/>
      <c r="L480" s="15"/>
      <c r="M480" s="15"/>
      <c r="N480" s="15"/>
      <c r="O480" s="15">
        <v>1.1499999999999999</v>
      </c>
      <c r="P480" s="15"/>
      <c r="Q480" s="20">
        <f>(((G480*L480*2)+(H480*M480)+(I480*N480))*O480)*100</f>
        <v>0</v>
      </c>
      <c r="R480" s="17">
        <v>0.1</v>
      </c>
      <c r="S480" s="17"/>
      <c r="T480" s="16" t="e">
        <f>(Q480/S480)*1000</f>
        <v>#DIV/0!</v>
      </c>
    </row>
    <row r="481" spans="1:20" s="205" customFormat="1" ht="33" customHeight="1" x14ac:dyDescent="0.25">
      <c r="A481" s="107">
        <v>482</v>
      </c>
      <c r="B481" s="14" t="s">
        <v>1289</v>
      </c>
      <c r="C481" s="14"/>
      <c r="D481" s="14">
        <v>15</v>
      </c>
      <c r="E481" s="14" t="s">
        <v>1290</v>
      </c>
      <c r="F481" s="14" t="s">
        <v>235</v>
      </c>
      <c r="G481" s="13">
        <v>0</v>
      </c>
      <c r="H481" s="13">
        <v>6</v>
      </c>
      <c r="I481" s="13">
        <v>1</v>
      </c>
      <c r="J481" s="18">
        <f>(G481*2)+H481+I481</f>
        <v>7</v>
      </c>
      <c r="K481" s="14"/>
      <c r="L481" s="15"/>
      <c r="M481" s="15"/>
      <c r="N481" s="15"/>
      <c r="O481" s="15">
        <v>1</v>
      </c>
      <c r="P481" s="15"/>
      <c r="Q481" s="20">
        <f>(((G481*L481*2)+(H481*M481)+(I481*N481))*O481)*100</f>
        <v>0</v>
      </c>
      <c r="R481" s="17">
        <v>0.1</v>
      </c>
      <c r="S481" s="17"/>
      <c r="T481" s="16" t="e">
        <f>(Q481/S481)*1000</f>
        <v>#DIV/0!</v>
      </c>
    </row>
    <row r="482" spans="1:20" s="205" customFormat="1" ht="33" customHeight="1" x14ac:dyDescent="0.25">
      <c r="A482" s="107">
        <v>483</v>
      </c>
      <c r="B482" s="14" t="s">
        <v>1291</v>
      </c>
      <c r="C482" s="14"/>
      <c r="D482" s="13">
        <v>17</v>
      </c>
      <c r="E482" s="14" t="s">
        <v>1292</v>
      </c>
      <c r="F482" s="14" t="s">
        <v>235</v>
      </c>
      <c r="G482" s="13">
        <v>0</v>
      </c>
      <c r="H482" s="13">
        <v>6</v>
      </c>
      <c r="I482" s="13">
        <v>1</v>
      </c>
      <c r="J482" s="18">
        <f>(G482*2)+H482+I482</f>
        <v>7</v>
      </c>
      <c r="K482" s="14"/>
      <c r="L482" s="15"/>
      <c r="M482" s="15"/>
      <c r="N482" s="15"/>
      <c r="O482" s="15">
        <v>1</v>
      </c>
      <c r="P482" s="15"/>
      <c r="Q482" s="20">
        <f>(((G482*L482*2)+(H482*M482)+(I482*N482))*O482)*100</f>
        <v>0</v>
      </c>
      <c r="R482" s="17">
        <v>0.1</v>
      </c>
      <c r="S482" s="17"/>
      <c r="T482" s="16" t="e">
        <f>(Q482/S482)*1000</f>
        <v>#DIV/0!</v>
      </c>
    </row>
    <row r="483" spans="1:20" s="205" customFormat="1" ht="33" customHeight="1" x14ac:dyDescent="0.25">
      <c r="A483" s="107">
        <v>484</v>
      </c>
      <c r="B483" s="14" t="s">
        <v>1293</v>
      </c>
      <c r="C483" s="14"/>
      <c r="D483" s="14">
        <v>18</v>
      </c>
      <c r="E483" s="14" t="s">
        <v>1294</v>
      </c>
      <c r="F483" s="14" t="s">
        <v>235</v>
      </c>
      <c r="G483" s="13">
        <v>0</v>
      </c>
      <c r="H483" s="13">
        <v>6</v>
      </c>
      <c r="I483" s="13">
        <v>1</v>
      </c>
      <c r="J483" s="18">
        <f>(G483*2)+H483+I483</f>
        <v>7</v>
      </c>
      <c r="K483" s="14"/>
      <c r="L483" s="15"/>
      <c r="M483" s="15"/>
      <c r="N483" s="15"/>
      <c r="O483" s="15">
        <v>1.3</v>
      </c>
      <c r="P483" s="15"/>
      <c r="Q483" s="20">
        <f>(((G483*L483*2)+(H483*M483)+(I483*N483))*O483)*100</f>
        <v>0</v>
      </c>
      <c r="R483" s="17">
        <v>0.1</v>
      </c>
      <c r="S483" s="17"/>
      <c r="T483" s="16" t="e">
        <f>(Q483/S483)*1000</f>
        <v>#DIV/0!</v>
      </c>
    </row>
    <row r="484" spans="1:20" s="205" customFormat="1" ht="33" customHeight="1" x14ac:dyDescent="0.25">
      <c r="A484" s="107">
        <v>485</v>
      </c>
      <c r="B484" s="14" t="s">
        <v>1295</v>
      </c>
      <c r="C484" s="13"/>
      <c r="D484" s="13">
        <v>19</v>
      </c>
      <c r="E484" s="14" t="s">
        <v>1296</v>
      </c>
      <c r="F484" s="14" t="s">
        <v>235</v>
      </c>
      <c r="G484" s="13">
        <v>0</v>
      </c>
      <c r="H484" s="13">
        <v>1</v>
      </c>
      <c r="I484" s="13">
        <v>6</v>
      </c>
      <c r="J484" s="18">
        <f>(G484*2)+H484+I484</f>
        <v>7</v>
      </c>
      <c r="K484" s="14"/>
      <c r="L484" s="15"/>
      <c r="M484" s="15"/>
      <c r="N484" s="15"/>
      <c r="O484" s="15">
        <v>1</v>
      </c>
      <c r="P484" s="15"/>
      <c r="Q484" s="20">
        <f>(((G484*L484*2)+(H484*M484)+(I484*N484))*O484)*100</f>
        <v>0</v>
      </c>
      <c r="R484" s="17">
        <v>0.1</v>
      </c>
      <c r="S484" s="17"/>
      <c r="T484" s="16" t="e">
        <f>(Q484/S484)*1000</f>
        <v>#DIV/0!</v>
      </c>
    </row>
    <row r="485" spans="1:20" s="205" customFormat="1" ht="33" customHeight="1" x14ac:dyDescent="0.25">
      <c r="A485" s="107">
        <v>486</v>
      </c>
      <c r="B485" s="14" t="s">
        <v>1297</v>
      </c>
      <c r="C485" s="14"/>
      <c r="D485" s="14" t="s">
        <v>382</v>
      </c>
      <c r="E485" s="14" t="s">
        <v>1298</v>
      </c>
      <c r="F485" s="14" t="s">
        <v>235</v>
      </c>
      <c r="G485" s="13">
        <v>0</v>
      </c>
      <c r="H485" s="13">
        <v>6</v>
      </c>
      <c r="I485" s="13">
        <v>1</v>
      </c>
      <c r="J485" s="18">
        <f>(G485*2)+H485+I485</f>
        <v>7</v>
      </c>
      <c r="K485" s="14" t="s">
        <v>1299</v>
      </c>
      <c r="L485" s="15"/>
      <c r="M485" s="15"/>
      <c r="N485" s="15"/>
      <c r="O485" s="15">
        <v>1.3</v>
      </c>
      <c r="P485" s="15"/>
      <c r="Q485" s="20">
        <f>(((G485*L485*2)+(H485*M485)+(I485*N485))*O485)*100</f>
        <v>0</v>
      </c>
      <c r="R485" s="17">
        <v>0.1</v>
      </c>
      <c r="S485" s="17"/>
      <c r="T485" s="16" t="e">
        <f>(Q485/S485)*1000</f>
        <v>#DIV/0!</v>
      </c>
    </row>
    <row r="486" spans="1:20" s="205" customFormat="1" ht="33" customHeight="1" x14ac:dyDescent="0.25">
      <c r="A486" s="107">
        <v>487</v>
      </c>
      <c r="B486" s="14" t="s">
        <v>1300</v>
      </c>
      <c r="C486" s="13"/>
      <c r="D486" s="13" t="s">
        <v>1301</v>
      </c>
      <c r="E486" s="14" t="s">
        <v>1302</v>
      </c>
      <c r="F486" s="14" t="s">
        <v>235</v>
      </c>
      <c r="G486" s="13">
        <v>0</v>
      </c>
      <c r="H486" s="13">
        <v>6</v>
      </c>
      <c r="I486" s="13">
        <v>1</v>
      </c>
      <c r="J486" s="18">
        <f>(G486*2)+H486+I486</f>
        <v>7</v>
      </c>
      <c r="K486" s="14"/>
      <c r="L486" s="15"/>
      <c r="M486" s="15"/>
      <c r="N486" s="15"/>
      <c r="O486" s="15">
        <v>1</v>
      </c>
      <c r="P486" s="15"/>
      <c r="Q486" s="20">
        <f>(((G486*L486*2)+(H486*M486)+(I486*N486))*O486)*100</f>
        <v>0</v>
      </c>
      <c r="R486" s="17">
        <v>0.1</v>
      </c>
      <c r="S486" s="17"/>
      <c r="T486" s="16" t="e">
        <f>(Q486/S486)*1000</f>
        <v>#DIV/0!</v>
      </c>
    </row>
    <row r="487" spans="1:20" s="205" customFormat="1" ht="33" customHeight="1" x14ac:dyDescent="0.25">
      <c r="A487" s="107">
        <v>488</v>
      </c>
      <c r="B487" s="14" t="s">
        <v>1303</v>
      </c>
      <c r="C487" s="14" t="s">
        <v>165</v>
      </c>
      <c r="D487" s="14">
        <v>6</v>
      </c>
      <c r="E487" s="14" t="s">
        <v>1304</v>
      </c>
      <c r="F487" s="14" t="s">
        <v>235</v>
      </c>
      <c r="G487" s="13">
        <v>2</v>
      </c>
      <c r="H487" s="13">
        <v>1</v>
      </c>
      <c r="I487" s="13">
        <v>3</v>
      </c>
      <c r="J487" s="18">
        <f>(G487*2)+H487+I487</f>
        <v>8</v>
      </c>
      <c r="K487" s="14"/>
      <c r="L487" s="15"/>
      <c r="M487" s="15"/>
      <c r="N487" s="15"/>
      <c r="O487" s="15">
        <v>1.1499999999999999</v>
      </c>
      <c r="P487" s="15"/>
      <c r="Q487" s="20">
        <f>(((G487*L487*2)+(H487*M487)+(I487*N487))*O487)*100</f>
        <v>0</v>
      </c>
      <c r="R487" s="17">
        <v>0.1</v>
      </c>
      <c r="S487" s="17"/>
      <c r="T487" s="16" t="e">
        <f>(Q487/S487)*1000</f>
        <v>#DIV/0!</v>
      </c>
    </row>
    <row r="488" spans="1:20" s="205" customFormat="1" ht="33" customHeight="1" x14ac:dyDescent="0.25">
      <c r="A488" s="107">
        <v>489</v>
      </c>
      <c r="B488" s="14" t="s">
        <v>1305</v>
      </c>
      <c r="C488" s="13" t="s">
        <v>152</v>
      </c>
      <c r="D488" s="13">
        <v>6</v>
      </c>
      <c r="E488" s="14" t="s">
        <v>1306</v>
      </c>
      <c r="F488" s="14" t="s">
        <v>235</v>
      </c>
      <c r="G488" s="13">
        <v>2</v>
      </c>
      <c r="H488" s="13">
        <v>1</v>
      </c>
      <c r="I488" s="13">
        <v>3</v>
      </c>
      <c r="J488" s="18">
        <f>(G488*2)+H488+I488</f>
        <v>8</v>
      </c>
      <c r="K488" s="14"/>
      <c r="L488" s="15"/>
      <c r="M488" s="15"/>
      <c r="N488" s="15"/>
      <c r="O488" s="15">
        <v>1</v>
      </c>
      <c r="P488" s="15"/>
      <c r="Q488" s="77">
        <f>(((G488*L488*2)+(H488*M488)+(I488*N488))*O488)*100</f>
        <v>0</v>
      </c>
      <c r="R488" s="17">
        <v>0.1</v>
      </c>
      <c r="S488" s="17"/>
      <c r="T488" s="16" t="e">
        <f>(Q488/S488)*1000</f>
        <v>#DIV/0!</v>
      </c>
    </row>
    <row r="489" spans="1:20" s="205" customFormat="1" ht="33" customHeight="1" x14ac:dyDescent="0.25">
      <c r="A489" s="107">
        <v>490</v>
      </c>
      <c r="B489" s="14" t="s">
        <v>1309</v>
      </c>
      <c r="C489" s="13" t="s">
        <v>165</v>
      </c>
      <c r="D489" s="13">
        <v>12</v>
      </c>
      <c r="E489" s="14" t="s">
        <v>1310</v>
      </c>
      <c r="F489" s="14" t="s">
        <v>235</v>
      </c>
      <c r="G489" s="13">
        <v>2</v>
      </c>
      <c r="H489" s="13">
        <v>3</v>
      </c>
      <c r="I489" s="13">
        <v>1</v>
      </c>
      <c r="J489" s="18">
        <f>(G489*2)+H489+I489</f>
        <v>8</v>
      </c>
      <c r="K489" s="14"/>
      <c r="L489" s="15"/>
      <c r="M489" s="15"/>
      <c r="N489" s="15"/>
      <c r="O489" s="15">
        <v>1.1499999999999999</v>
      </c>
      <c r="P489" s="15"/>
      <c r="Q489" s="77">
        <f>(((G489*L489*2)+(H489*M489)+(I489*N489))*O489)*100</f>
        <v>0</v>
      </c>
      <c r="R489" s="17">
        <v>0.1</v>
      </c>
      <c r="S489" s="17"/>
      <c r="T489" s="16" t="e">
        <f>(Q489/S489)*1000</f>
        <v>#DIV/0!</v>
      </c>
    </row>
    <row r="490" spans="1:20" s="205" customFormat="1" ht="33" customHeight="1" x14ac:dyDescent="0.25">
      <c r="A490" s="107">
        <v>491</v>
      </c>
      <c r="B490" s="14" t="s">
        <v>1311</v>
      </c>
      <c r="C490" s="14"/>
      <c r="D490" s="14">
        <v>14</v>
      </c>
      <c r="E490" s="14" t="s">
        <v>1312</v>
      </c>
      <c r="F490" s="14" t="s">
        <v>235</v>
      </c>
      <c r="G490" s="13">
        <v>2</v>
      </c>
      <c r="H490" s="13">
        <v>3</v>
      </c>
      <c r="I490" s="13">
        <v>1</v>
      </c>
      <c r="J490" s="18">
        <f>(G490*2)+H490+I490</f>
        <v>8</v>
      </c>
      <c r="K490" s="14"/>
      <c r="L490" s="15"/>
      <c r="M490" s="15"/>
      <c r="N490" s="15"/>
      <c r="O490" s="15">
        <v>1.3</v>
      </c>
      <c r="P490" s="15"/>
      <c r="Q490" s="20">
        <f>(((G490*L490*2)+(H490*M490)+(I490*N490))*O490)*100</f>
        <v>0</v>
      </c>
      <c r="R490" s="17">
        <v>0.1</v>
      </c>
      <c r="S490" s="17"/>
      <c r="T490" s="16" t="e">
        <f>(Q490/S490)*1000</f>
        <v>#DIV/0!</v>
      </c>
    </row>
    <row r="491" spans="1:20" s="205" customFormat="1" ht="33" customHeight="1" x14ac:dyDescent="0.25">
      <c r="A491" s="107">
        <v>492</v>
      </c>
      <c r="B491" s="14" t="s">
        <v>1313</v>
      </c>
      <c r="C491" s="14"/>
      <c r="D491" s="14">
        <v>16</v>
      </c>
      <c r="E491" s="14" t="s">
        <v>1314</v>
      </c>
      <c r="F491" s="14" t="s">
        <v>235</v>
      </c>
      <c r="G491" s="13">
        <v>2</v>
      </c>
      <c r="H491" s="13">
        <v>1</v>
      </c>
      <c r="I491" s="13">
        <v>3</v>
      </c>
      <c r="J491" s="18">
        <f>G491*2+H491+I491</f>
        <v>8</v>
      </c>
      <c r="K491" s="14"/>
      <c r="L491" s="15"/>
      <c r="M491" s="15"/>
      <c r="N491" s="15"/>
      <c r="O491" s="15">
        <v>1</v>
      </c>
      <c r="P491" s="15"/>
      <c r="Q491" s="20">
        <f>(((G491*L491*2)+(H491*M491)+(I491*N491))*O491)*100</f>
        <v>0</v>
      </c>
      <c r="R491" s="17">
        <v>0.1</v>
      </c>
      <c r="S491" s="17"/>
      <c r="T491" s="16" t="e">
        <f>(Q491/S491)*1000</f>
        <v>#DIV/0!</v>
      </c>
    </row>
    <row r="492" spans="1:20" s="205" customFormat="1" ht="33" customHeight="1" x14ac:dyDescent="0.25">
      <c r="A492" s="107">
        <v>493</v>
      </c>
      <c r="B492" s="14" t="s">
        <v>1315</v>
      </c>
      <c r="C492" s="13"/>
      <c r="D492" s="13">
        <v>17</v>
      </c>
      <c r="E492" s="14" t="s">
        <v>455</v>
      </c>
      <c r="F492" s="14" t="s">
        <v>235</v>
      </c>
      <c r="G492" s="13">
        <v>2</v>
      </c>
      <c r="H492" s="13">
        <v>3</v>
      </c>
      <c r="I492" s="13">
        <v>1</v>
      </c>
      <c r="J492" s="18">
        <f>(G492*2)+H492+I492</f>
        <v>8</v>
      </c>
      <c r="K492" s="14"/>
      <c r="L492" s="15"/>
      <c r="M492" s="15"/>
      <c r="N492" s="15"/>
      <c r="O492" s="15">
        <v>1</v>
      </c>
      <c r="P492" s="15"/>
      <c r="Q492" s="20">
        <f>(((G492*L492*2)+(H492*M492)+(I492*N492))*O492)*100</f>
        <v>0</v>
      </c>
      <c r="R492" s="17">
        <v>0.1</v>
      </c>
      <c r="S492" s="17"/>
      <c r="T492" s="16" t="e">
        <f>(Q492/S492)*1000</f>
        <v>#DIV/0!</v>
      </c>
    </row>
    <row r="493" spans="1:20" s="205" customFormat="1" ht="33" customHeight="1" x14ac:dyDescent="0.25">
      <c r="A493" s="107">
        <v>494</v>
      </c>
      <c r="B493" s="14" t="s">
        <v>1316</v>
      </c>
      <c r="C493" s="14"/>
      <c r="D493" s="14">
        <v>18</v>
      </c>
      <c r="E493" s="14" t="s">
        <v>1317</v>
      </c>
      <c r="F493" s="14" t="s">
        <v>235</v>
      </c>
      <c r="G493" s="13">
        <v>2</v>
      </c>
      <c r="H493" s="13">
        <v>3</v>
      </c>
      <c r="I493" s="13">
        <v>1</v>
      </c>
      <c r="J493" s="18">
        <f>(G493*2)+H493+I493</f>
        <v>8</v>
      </c>
      <c r="K493" s="14"/>
      <c r="L493" s="15"/>
      <c r="M493" s="15"/>
      <c r="N493" s="15"/>
      <c r="O493" s="15">
        <v>1</v>
      </c>
      <c r="P493" s="15"/>
      <c r="Q493" s="20">
        <f>(((G493*L493*2)+(H493*M493)+(I493*N493))*O493)*100</f>
        <v>0</v>
      </c>
      <c r="R493" s="17">
        <v>0.1</v>
      </c>
      <c r="S493" s="17"/>
      <c r="T493" s="16" t="e">
        <f>(Q493/S493)*1000</f>
        <v>#DIV/0!</v>
      </c>
    </row>
    <row r="494" spans="1:20" s="205" customFormat="1" ht="33" customHeight="1" x14ac:dyDescent="0.25">
      <c r="A494" s="107">
        <v>495</v>
      </c>
      <c r="B494" s="14" t="s">
        <v>1322</v>
      </c>
      <c r="C494" s="14" t="s">
        <v>152</v>
      </c>
      <c r="D494" s="14">
        <v>5</v>
      </c>
      <c r="E494" s="14" t="s">
        <v>1323</v>
      </c>
      <c r="F494" s="14" t="s">
        <v>235</v>
      </c>
      <c r="G494" s="13">
        <v>0</v>
      </c>
      <c r="H494" s="13">
        <v>6</v>
      </c>
      <c r="I494" s="13">
        <v>3</v>
      </c>
      <c r="J494" s="18">
        <f>(G494*2)+H494+I494</f>
        <v>9</v>
      </c>
      <c r="K494" s="14"/>
      <c r="L494" s="15"/>
      <c r="M494" s="15"/>
      <c r="N494" s="15"/>
      <c r="O494" s="15">
        <v>1.3</v>
      </c>
      <c r="P494" s="15"/>
      <c r="Q494" s="20">
        <f>(((G494*L494*2)+(H494*M494)+(I494*N494))*O494)*100</f>
        <v>0</v>
      </c>
      <c r="R494" s="17">
        <v>0.1</v>
      </c>
      <c r="S494" s="17"/>
      <c r="T494" s="16" t="e">
        <f>(Q494/S494)*1000</f>
        <v>#DIV/0!</v>
      </c>
    </row>
    <row r="495" spans="1:20" s="205" customFormat="1" ht="33" customHeight="1" x14ac:dyDescent="0.25">
      <c r="A495" s="107">
        <v>496</v>
      </c>
      <c r="B495" s="14" t="s">
        <v>1326</v>
      </c>
      <c r="C495" s="14" t="s">
        <v>165</v>
      </c>
      <c r="D495" s="13">
        <v>5</v>
      </c>
      <c r="E495" s="14" t="s">
        <v>1327</v>
      </c>
      <c r="F495" s="14" t="s">
        <v>235</v>
      </c>
      <c r="G495" s="13">
        <v>0</v>
      </c>
      <c r="H495" s="13">
        <v>6</v>
      </c>
      <c r="I495" s="13">
        <v>3</v>
      </c>
      <c r="J495" s="18">
        <f>(G495*2)+H495+I495</f>
        <v>9</v>
      </c>
      <c r="K495" s="14"/>
      <c r="L495" s="15"/>
      <c r="M495" s="15"/>
      <c r="N495" s="15"/>
      <c r="O495" s="15">
        <v>1</v>
      </c>
      <c r="P495" s="15"/>
      <c r="Q495" s="20">
        <f>(((G495*L495*2)+(H495*M495)+(I495*N495))*O495)*100</f>
        <v>0</v>
      </c>
      <c r="R495" s="17">
        <v>0.1</v>
      </c>
      <c r="S495" s="17"/>
      <c r="T495" s="16" t="e">
        <f>(Q495/S495)*1000</f>
        <v>#DIV/0!</v>
      </c>
    </row>
    <row r="496" spans="1:20" s="205" customFormat="1" ht="33" customHeight="1" x14ac:dyDescent="0.25">
      <c r="A496" s="107">
        <v>497</v>
      </c>
      <c r="B496" s="14" t="s">
        <v>1328</v>
      </c>
      <c r="C496" s="13" t="s">
        <v>165</v>
      </c>
      <c r="D496" s="13">
        <v>10</v>
      </c>
      <c r="E496" s="14" t="s">
        <v>1329</v>
      </c>
      <c r="F496" s="14" t="s">
        <v>235</v>
      </c>
      <c r="G496" s="13">
        <v>0</v>
      </c>
      <c r="H496" s="13">
        <v>6</v>
      </c>
      <c r="I496" s="13">
        <v>3</v>
      </c>
      <c r="J496" s="18">
        <f>(G496*2)+H496+I496</f>
        <v>9</v>
      </c>
      <c r="K496" s="14"/>
      <c r="L496" s="15"/>
      <c r="M496" s="15"/>
      <c r="N496" s="15"/>
      <c r="O496" s="15">
        <v>1.3</v>
      </c>
      <c r="P496" s="15"/>
      <c r="Q496" s="77">
        <f>(((G496*L496*2)+(H496*M496)+(I496*N496))*O496)*100</f>
        <v>0</v>
      </c>
      <c r="R496" s="17">
        <v>0.1</v>
      </c>
      <c r="S496" s="17"/>
      <c r="T496" s="16" t="e">
        <f>(Q496/S496)*1000</f>
        <v>#DIV/0!</v>
      </c>
    </row>
    <row r="497" spans="1:20" s="205" customFormat="1" ht="33" customHeight="1" x14ac:dyDescent="0.25">
      <c r="A497" s="107">
        <v>498</v>
      </c>
      <c r="B497" s="14" t="s">
        <v>1332</v>
      </c>
      <c r="C497" s="14" t="s">
        <v>165</v>
      </c>
      <c r="D497" s="14">
        <v>11</v>
      </c>
      <c r="E497" s="14" t="s">
        <v>1333</v>
      </c>
      <c r="F497" s="14" t="s">
        <v>235</v>
      </c>
      <c r="G497" s="13">
        <v>0</v>
      </c>
      <c r="H497" s="13">
        <v>6</v>
      </c>
      <c r="I497" s="13">
        <v>3</v>
      </c>
      <c r="J497" s="18">
        <f>(G497*2)+H497+I497</f>
        <v>9</v>
      </c>
      <c r="K497" s="14" t="s">
        <v>1334</v>
      </c>
      <c r="L497" s="15"/>
      <c r="M497" s="15"/>
      <c r="N497" s="15"/>
      <c r="O497" s="15">
        <v>1</v>
      </c>
      <c r="P497" s="15"/>
      <c r="Q497" s="20">
        <f>(((G497*L497*2)+(H497*M497)+(I497*N497))*O497)*100</f>
        <v>0</v>
      </c>
      <c r="R497" s="17">
        <v>0.1</v>
      </c>
      <c r="S497" s="17"/>
      <c r="T497" s="16" t="e">
        <f>(Q497/S497)*1000</f>
        <v>#DIV/0!</v>
      </c>
    </row>
    <row r="498" spans="1:20" s="205" customFormat="1" ht="33" customHeight="1" x14ac:dyDescent="0.25">
      <c r="A498" s="107">
        <v>499</v>
      </c>
      <c r="B498" s="14" t="s">
        <v>1335</v>
      </c>
      <c r="C498" s="14" t="s">
        <v>152</v>
      </c>
      <c r="D498" s="14">
        <v>12</v>
      </c>
      <c r="E498" s="14" t="s">
        <v>1336</v>
      </c>
      <c r="F498" s="14" t="s">
        <v>235</v>
      </c>
      <c r="G498" s="13">
        <v>0</v>
      </c>
      <c r="H498" s="13">
        <v>6</v>
      </c>
      <c r="I498" s="13">
        <v>3</v>
      </c>
      <c r="J498" s="18">
        <f>G498*2+H498+I498</f>
        <v>9</v>
      </c>
      <c r="K498" s="14"/>
      <c r="L498" s="15"/>
      <c r="M498" s="15"/>
      <c r="N498" s="15"/>
      <c r="O498" s="15">
        <v>1</v>
      </c>
      <c r="P498" s="15"/>
      <c r="Q498" s="20">
        <f>(((G498*L498*2)+(H498*M498)+(I498*N498))*O498)*100</f>
        <v>0</v>
      </c>
      <c r="R498" s="17">
        <v>0.1</v>
      </c>
      <c r="S498" s="17"/>
      <c r="T498" s="16" t="e">
        <f>(Q498/S498)*1000</f>
        <v>#DIV/0!</v>
      </c>
    </row>
    <row r="499" spans="1:20" s="205" customFormat="1" ht="33" customHeight="1" x14ac:dyDescent="0.25">
      <c r="A499" s="107">
        <v>500</v>
      </c>
      <c r="B499" s="14" t="s">
        <v>1343</v>
      </c>
      <c r="C499" s="13"/>
      <c r="D499" s="13">
        <v>14</v>
      </c>
      <c r="E499" s="14" t="s">
        <v>1344</v>
      </c>
      <c r="F499" s="14" t="s">
        <v>235</v>
      </c>
      <c r="G499" s="13">
        <v>0</v>
      </c>
      <c r="H499" s="13">
        <v>6</v>
      </c>
      <c r="I499" s="13">
        <v>3</v>
      </c>
      <c r="J499" s="18">
        <f>(G499*2)+H499+I499</f>
        <v>9</v>
      </c>
      <c r="K499" s="14"/>
      <c r="L499" s="15"/>
      <c r="M499" s="15"/>
      <c r="N499" s="15"/>
      <c r="O499" s="15">
        <v>1.3</v>
      </c>
      <c r="P499" s="15"/>
      <c r="Q499" s="20">
        <f>(((G499*L499*2)+(H499*M499)+(I499*N499))*O499)*100</f>
        <v>0</v>
      </c>
      <c r="R499" s="17">
        <v>0.1</v>
      </c>
      <c r="S499" s="17"/>
      <c r="T499" s="16" t="e">
        <f>(Q499/S499)*1000</f>
        <v>#DIV/0!</v>
      </c>
    </row>
    <row r="500" spans="1:20" s="205" customFormat="1" ht="33" customHeight="1" x14ac:dyDescent="0.25">
      <c r="A500" s="107">
        <v>501</v>
      </c>
      <c r="B500" s="14" t="s">
        <v>1345</v>
      </c>
      <c r="C500" s="14"/>
      <c r="D500" s="14">
        <v>15</v>
      </c>
      <c r="E500" s="14" t="s">
        <v>1346</v>
      </c>
      <c r="F500" s="14" t="s">
        <v>235</v>
      </c>
      <c r="G500" s="13">
        <v>0</v>
      </c>
      <c r="H500" s="13">
        <v>6</v>
      </c>
      <c r="I500" s="13">
        <v>3</v>
      </c>
      <c r="J500" s="18">
        <f>(G500*2)+H500+I500</f>
        <v>9</v>
      </c>
      <c r="K500" s="14"/>
      <c r="L500" s="15"/>
      <c r="M500" s="15"/>
      <c r="N500" s="15"/>
      <c r="O500" s="15">
        <v>1</v>
      </c>
      <c r="P500" s="15"/>
      <c r="Q500" s="20">
        <f>(((G500*L500*2)+(H500*M500)+(I500*N500))*O500)*100</f>
        <v>0</v>
      </c>
      <c r="R500" s="17">
        <v>0.1</v>
      </c>
      <c r="S500" s="17"/>
      <c r="T500" s="16" t="e">
        <f>(Q500/S500)*1000</f>
        <v>#DIV/0!</v>
      </c>
    </row>
    <row r="501" spans="1:20" s="205" customFormat="1" ht="33" customHeight="1" x14ac:dyDescent="0.25">
      <c r="A501" s="107">
        <v>502</v>
      </c>
      <c r="B501" s="14" t="s">
        <v>1349</v>
      </c>
      <c r="C501" s="13"/>
      <c r="D501" s="13">
        <v>15</v>
      </c>
      <c r="E501" s="14" t="s">
        <v>1350</v>
      </c>
      <c r="F501" s="14" t="s">
        <v>235</v>
      </c>
      <c r="G501" s="13">
        <v>0</v>
      </c>
      <c r="H501" s="13">
        <v>3</v>
      </c>
      <c r="I501" s="13">
        <v>6</v>
      </c>
      <c r="J501" s="18">
        <f>(G501*2)+H501+I501</f>
        <v>9</v>
      </c>
      <c r="K501" s="14"/>
      <c r="L501" s="15"/>
      <c r="M501" s="15"/>
      <c r="N501" s="15"/>
      <c r="O501" s="15">
        <v>1</v>
      </c>
      <c r="P501" s="15"/>
      <c r="Q501" s="20">
        <f>(((G501*L501*2)+(H501*M501)+(I501*N501))*O501)*100</f>
        <v>0</v>
      </c>
      <c r="R501" s="17">
        <v>0.1</v>
      </c>
      <c r="S501" s="17"/>
      <c r="T501" s="16" t="e">
        <f>(Q501/S501)*1000</f>
        <v>#DIV/0!</v>
      </c>
    </row>
    <row r="502" spans="1:20" s="205" customFormat="1" ht="33" customHeight="1" x14ac:dyDescent="0.25">
      <c r="A502" s="107">
        <v>503</v>
      </c>
      <c r="B502" s="14" t="s">
        <v>1351</v>
      </c>
      <c r="C502" s="14"/>
      <c r="D502" s="14">
        <v>16</v>
      </c>
      <c r="E502" s="14" t="s">
        <v>1352</v>
      </c>
      <c r="F502" s="14" t="s">
        <v>235</v>
      </c>
      <c r="G502" s="13">
        <v>0</v>
      </c>
      <c r="H502" s="13">
        <v>6</v>
      </c>
      <c r="I502" s="13">
        <v>3</v>
      </c>
      <c r="J502" s="18">
        <f>(G502*2)+H502+I502</f>
        <v>9</v>
      </c>
      <c r="K502" s="14"/>
      <c r="L502" s="15"/>
      <c r="M502" s="15"/>
      <c r="N502" s="15"/>
      <c r="O502" s="15">
        <v>1</v>
      </c>
      <c r="P502" s="15"/>
      <c r="Q502" s="20">
        <f>(((G502*L502*2)+(H502*M502)+(I502*N502))*O502)*100</f>
        <v>0</v>
      </c>
      <c r="R502" s="17">
        <v>0.1</v>
      </c>
      <c r="S502" s="17"/>
      <c r="T502" s="16" t="e">
        <f>(Q502/S502)*1000</f>
        <v>#DIV/0!</v>
      </c>
    </row>
    <row r="503" spans="1:20" s="205" customFormat="1" ht="33" customHeight="1" x14ac:dyDescent="0.25">
      <c r="A503" s="107">
        <v>504</v>
      </c>
      <c r="B503" s="14" t="s">
        <v>1356</v>
      </c>
      <c r="C503" s="13"/>
      <c r="D503" s="13">
        <v>19</v>
      </c>
      <c r="E503" s="14" t="s">
        <v>1357</v>
      </c>
      <c r="F503" s="14" t="s">
        <v>235</v>
      </c>
      <c r="G503" s="13">
        <v>0</v>
      </c>
      <c r="H503" s="13">
        <v>3</v>
      </c>
      <c r="I503" s="13">
        <v>6</v>
      </c>
      <c r="J503" s="18">
        <f>(G503*2)+H503+I503</f>
        <v>9</v>
      </c>
      <c r="K503" s="14"/>
      <c r="L503" s="15"/>
      <c r="M503" s="15"/>
      <c r="N503" s="15"/>
      <c r="O503" s="15">
        <v>1</v>
      </c>
      <c r="P503" s="15"/>
      <c r="Q503" s="20">
        <f>(((G503*L503*2)+(H503*M503)+(I503*N503))*O503)*100</f>
        <v>0</v>
      </c>
      <c r="R503" s="17">
        <v>0.1</v>
      </c>
      <c r="S503" s="17"/>
      <c r="T503" s="16" t="e">
        <f>(Q503/S503)*1000</f>
        <v>#DIV/0!</v>
      </c>
    </row>
    <row r="504" spans="1:20" s="205" customFormat="1" ht="33" customHeight="1" x14ac:dyDescent="0.25">
      <c r="A504" s="107">
        <v>505</v>
      </c>
      <c r="B504" s="14" t="s">
        <v>1358</v>
      </c>
      <c r="C504" s="13"/>
      <c r="D504" s="13" t="s">
        <v>255</v>
      </c>
      <c r="E504" s="14" t="s">
        <v>1359</v>
      </c>
      <c r="F504" s="14" t="s">
        <v>235</v>
      </c>
      <c r="G504" s="13">
        <v>0</v>
      </c>
      <c r="H504" s="13">
        <v>6</v>
      </c>
      <c r="I504" s="13">
        <v>3</v>
      </c>
      <c r="J504" s="18">
        <f>(G504*2)+H504+I504</f>
        <v>9</v>
      </c>
      <c r="K504" s="14"/>
      <c r="L504" s="15"/>
      <c r="M504" s="230"/>
      <c r="N504" s="15"/>
      <c r="O504" s="15">
        <v>1</v>
      </c>
      <c r="P504" s="15"/>
      <c r="Q504" s="20">
        <f>(((G504*L504*2)+(H504*M504)+(I504*N504))*O504)*100</f>
        <v>0</v>
      </c>
      <c r="R504" s="17">
        <v>0.1</v>
      </c>
      <c r="S504" s="17"/>
      <c r="T504" s="16" t="e">
        <f>(Q504/S504)*1000</f>
        <v>#DIV/0!</v>
      </c>
    </row>
    <row r="505" spans="1:20" s="205" customFormat="1" ht="33" customHeight="1" x14ac:dyDescent="0.25">
      <c r="A505" s="107">
        <v>506</v>
      </c>
      <c r="B505" s="14" t="s">
        <v>1360</v>
      </c>
      <c r="C505" s="14"/>
      <c r="D505" s="14" t="s">
        <v>1361</v>
      </c>
      <c r="E505" s="14" t="s">
        <v>1362</v>
      </c>
      <c r="F505" s="14" t="s">
        <v>235</v>
      </c>
      <c r="G505" s="13">
        <v>0</v>
      </c>
      <c r="H505" s="13">
        <v>6</v>
      </c>
      <c r="I505" s="13">
        <v>3</v>
      </c>
      <c r="J505" s="18">
        <f>(G505*2)+H505+I505</f>
        <v>9</v>
      </c>
      <c r="K505" s="14"/>
      <c r="L505" s="15"/>
      <c r="M505" s="15"/>
      <c r="N505" s="15"/>
      <c r="O505" s="15">
        <v>1</v>
      </c>
      <c r="P505" s="15"/>
      <c r="Q505" s="20">
        <f>(((G505*L505*2)+(H505*M505)+(I505*N505))*O505)*100</f>
        <v>0</v>
      </c>
      <c r="R505" s="17">
        <v>0.1</v>
      </c>
      <c r="S505" s="17"/>
      <c r="T505" s="16" t="e">
        <f>(Q505/S505)*1000</f>
        <v>#DIV/0!</v>
      </c>
    </row>
    <row r="506" spans="1:20" s="205" customFormat="1" ht="33" customHeight="1" x14ac:dyDescent="0.25">
      <c r="A506" s="107">
        <v>507</v>
      </c>
      <c r="B506" s="14" t="s">
        <v>1363</v>
      </c>
      <c r="C506" s="13"/>
      <c r="D506" s="13" t="s">
        <v>153</v>
      </c>
      <c r="E506" s="14" t="s">
        <v>1364</v>
      </c>
      <c r="F506" s="14" t="s">
        <v>235</v>
      </c>
      <c r="G506" s="13">
        <v>4</v>
      </c>
      <c r="H506" s="13">
        <v>0</v>
      </c>
      <c r="I506" s="13">
        <v>1</v>
      </c>
      <c r="J506" s="18">
        <f>(G506*2)+H506+I506</f>
        <v>9</v>
      </c>
      <c r="K506" s="14" t="s">
        <v>1365</v>
      </c>
      <c r="L506" s="15"/>
      <c r="M506" s="15"/>
      <c r="N506" s="15"/>
      <c r="O506" s="15">
        <v>1</v>
      </c>
      <c r="P506" s="15"/>
      <c r="Q506" s="16">
        <f>(((G506*L506*2)+(H506*M506)+(I506*N506))*O506)*100</f>
        <v>0</v>
      </c>
      <c r="R506" s="17">
        <v>0.1</v>
      </c>
      <c r="S506" s="17"/>
      <c r="T506" s="16" t="e">
        <f>(Q506/S506)*1000</f>
        <v>#DIV/0!</v>
      </c>
    </row>
    <row r="507" spans="1:20" s="205" customFormat="1" ht="33" customHeight="1" x14ac:dyDescent="0.25">
      <c r="A507" s="107">
        <v>508</v>
      </c>
      <c r="B507" s="14" t="s">
        <v>1374</v>
      </c>
      <c r="C507" s="13"/>
      <c r="D507" s="13">
        <v>9</v>
      </c>
      <c r="E507" s="14" t="s">
        <v>1375</v>
      </c>
      <c r="F507" s="14" t="s">
        <v>235</v>
      </c>
      <c r="G507" s="13">
        <v>2</v>
      </c>
      <c r="H507" s="13">
        <v>3</v>
      </c>
      <c r="I507" s="13">
        <v>3</v>
      </c>
      <c r="J507" s="18">
        <f>(G507*2)+H507+I507</f>
        <v>10</v>
      </c>
      <c r="K507" s="14"/>
      <c r="L507" s="13"/>
      <c r="M507" s="13"/>
      <c r="N507" s="13"/>
      <c r="O507" s="15">
        <v>1</v>
      </c>
      <c r="P507" s="15"/>
      <c r="Q507" s="84">
        <f>(((G507*L507*2)+(H507*M507)+(I507*N507))*O507)*100</f>
        <v>0</v>
      </c>
      <c r="R507" s="17">
        <v>0.1</v>
      </c>
      <c r="S507" s="17"/>
      <c r="T507" s="16" t="e">
        <f>(Q507/S507)*1000</f>
        <v>#DIV/0!</v>
      </c>
    </row>
    <row r="508" spans="1:20" s="205" customFormat="1" ht="33" customHeight="1" x14ac:dyDescent="0.25">
      <c r="A508" s="107">
        <v>509</v>
      </c>
      <c r="B508" s="14" t="s">
        <v>1376</v>
      </c>
      <c r="C508" s="14" t="s">
        <v>152</v>
      </c>
      <c r="D508" s="13">
        <v>11</v>
      </c>
      <c r="E508" s="14" t="s">
        <v>1377</v>
      </c>
      <c r="F508" s="14" t="s">
        <v>235</v>
      </c>
      <c r="G508" s="13">
        <v>2</v>
      </c>
      <c r="H508" s="13">
        <v>3</v>
      </c>
      <c r="I508" s="13">
        <v>3</v>
      </c>
      <c r="J508" s="18">
        <f>(G508*2)+H508+I508</f>
        <v>10</v>
      </c>
      <c r="K508" s="14" t="s">
        <v>1378</v>
      </c>
      <c r="L508" s="15"/>
      <c r="M508" s="15"/>
      <c r="N508" s="15"/>
      <c r="O508" s="15">
        <v>1</v>
      </c>
      <c r="P508" s="15"/>
      <c r="Q508" s="16">
        <f>(((G508*L508*2)+(H508*M508)+(I508*N508))*O508)*100</f>
        <v>0</v>
      </c>
      <c r="R508" s="17">
        <v>0.1</v>
      </c>
      <c r="S508" s="17"/>
      <c r="T508" s="16" t="e">
        <f>(Q508/S508)*1000</f>
        <v>#DIV/0!</v>
      </c>
    </row>
    <row r="509" spans="1:20" s="205" customFormat="1" ht="33" customHeight="1" x14ac:dyDescent="0.25">
      <c r="A509" s="107">
        <v>510</v>
      </c>
      <c r="B509" s="14" t="s">
        <v>1379</v>
      </c>
      <c r="C509" s="13"/>
      <c r="D509" s="13">
        <v>13</v>
      </c>
      <c r="E509" s="14" t="s">
        <v>1380</v>
      </c>
      <c r="F509" s="14" t="s">
        <v>235</v>
      </c>
      <c r="G509" s="13">
        <v>2</v>
      </c>
      <c r="H509" s="13">
        <v>3</v>
      </c>
      <c r="I509" s="13">
        <v>3</v>
      </c>
      <c r="J509" s="18">
        <f>(G509*2)+H509+I509</f>
        <v>10</v>
      </c>
      <c r="K509" s="14"/>
      <c r="L509" s="15"/>
      <c r="M509" s="15"/>
      <c r="N509" s="15"/>
      <c r="O509" s="15">
        <v>1.1499999999999999</v>
      </c>
      <c r="P509" s="15"/>
      <c r="Q509" s="20">
        <f>(((G509*L509*2)+(H509*M509)+(I509*N509))*O509)*100</f>
        <v>0</v>
      </c>
      <c r="R509" s="17">
        <v>0.1</v>
      </c>
      <c r="S509" s="17"/>
      <c r="T509" s="16" t="e">
        <f>(Q509/S509)*1000</f>
        <v>#DIV/0!</v>
      </c>
    </row>
    <row r="510" spans="1:20" s="205" customFormat="1" ht="33" customHeight="1" x14ac:dyDescent="0.25">
      <c r="A510" s="107">
        <v>511</v>
      </c>
      <c r="B510" s="14" t="s">
        <v>1381</v>
      </c>
      <c r="C510" s="13"/>
      <c r="D510" s="13">
        <v>13</v>
      </c>
      <c r="E510" s="14" t="s">
        <v>1382</v>
      </c>
      <c r="F510" s="14" t="s">
        <v>235</v>
      </c>
      <c r="G510" s="13">
        <v>2</v>
      </c>
      <c r="H510" s="13">
        <v>3</v>
      </c>
      <c r="I510" s="13">
        <v>3</v>
      </c>
      <c r="J510" s="18">
        <f>(G510*2)+H510+I510</f>
        <v>10</v>
      </c>
      <c r="K510" s="14"/>
      <c r="L510" s="15"/>
      <c r="M510" s="15"/>
      <c r="N510" s="15"/>
      <c r="O510" s="15">
        <v>1.1499999999999999</v>
      </c>
      <c r="P510" s="15"/>
      <c r="Q510" s="20">
        <f>(((G510*L510*2)+(H510*M510)+(I510*N510))*O510)*100</f>
        <v>0</v>
      </c>
      <c r="R510" s="17">
        <v>0.1</v>
      </c>
      <c r="S510" s="17"/>
      <c r="T510" s="16" t="e">
        <f>(Q510/S510)*1000</f>
        <v>#DIV/0!</v>
      </c>
    </row>
    <row r="511" spans="1:20" s="205" customFormat="1" ht="33" customHeight="1" x14ac:dyDescent="0.25">
      <c r="A511" s="107">
        <v>17</v>
      </c>
      <c r="B511" s="14" t="s">
        <v>327</v>
      </c>
      <c r="C511" s="14" t="s">
        <v>152</v>
      </c>
      <c r="D511" s="14">
        <v>6</v>
      </c>
      <c r="E511" s="14" t="s">
        <v>154</v>
      </c>
      <c r="F511" s="14" t="s">
        <v>235</v>
      </c>
      <c r="G511" s="13">
        <v>0</v>
      </c>
      <c r="H511" s="13">
        <v>6</v>
      </c>
      <c r="I511" s="13">
        <v>6</v>
      </c>
      <c r="J511" s="18">
        <f>(G511*2)+H511+I511</f>
        <v>12</v>
      </c>
      <c r="K511" s="14" t="s">
        <v>328</v>
      </c>
      <c r="L511" s="217">
        <v>0.5</v>
      </c>
      <c r="M511" s="217">
        <v>0.25</v>
      </c>
      <c r="N511" s="217">
        <v>0.25</v>
      </c>
      <c r="O511" s="15">
        <v>1</v>
      </c>
      <c r="P511" s="15">
        <v>1.3</v>
      </c>
      <c r="Q511" s="77">
        <f>(((G511*L511*2)+(H511*M511)+(I511*N511))*O511*P511)*100</f>
        <v>390.00000000000006</v>
      </c>
      <c r="R511" s="17">
        <v>1000</v>
      </c>
      <c r="S511" s="17">
        <f>R511*1</f>
        <v>1000</v>
      </c>
      <c r="T511" s="16">
        <f>(Q511/S511)*1000</f>
        <v>390.00000000000006</v>
      </c>
    </row>
    <row r="512" spans="1:20" s="205" customFormat="1" ht="33" customHeight="1" x14ac:dyDescent="0.25">
      <c r="A512" s="107">
        <v>18</v>
      </c>
      <c r="B512" s="14" t="s">
        <v>416</v>
      </c>
      <c r="C512" s="14" t="s">
        <v>165</v>
      </c>
      <c r="D512" s="14">
        <v>13</v>
      </c>
      <c r="E512" s="14" t="s">
        <v>154</v>
      </c>
      <c r="F512" s="14" t="s">
        <v>235</v>
      </c>
      <c r="G512" s="13">
        <v>0</v>
      </c>
      <c r="H512" s="13">
        <v>6</v>
      </c>
      <c r="I512" s="13">
        <v>6</v>
      </c>
      <c r="J512" s="18">
        <f>(G512*2)+H512+I512</f>
        <v>12</v>
      </c>
      <c r="K512" s="14" t="s">
        <v>328</v>
      </c>
      <c r="L512" s="217">
        <v>0.5</v>
      </c>
      <c r="M512" s="217">
        <v>0.25</v>
      </c>
      <c r="N512" s="217">
        <v>0.25</v>
      </c>
      <c r="O512" s="15">
        <v>1</v>
      </c>
      <c r="P512" s="15">
        <v>1</v>
      </c>
      <c r="Q512" s="77">
        <f>(((G512*L512*2)+(H512*M512)+(I512*N512))*O512*P512)*100</f>
        <v>300</v>
      </c>
      <c r="R512" s="17">
        <v>1000</v>
      </c>
      <c r="S512" s="17">
        <f>R512*1</f>
        <v>1000</v>
      </c>
      <c r="T512" s="16">
        <f>(Q512/S512)*1000</f>
        <v>300</v>
      </c>
    </row>
    <row r="513" spans="1:20" s="205" customFormat="1" ht="33" customHeight="1" x14ac:dyDescent="0.25">
      <c r="A513" s="107">
        <v>19</v>
      </c>
      <c r="B513" s="14" t="s">
        <v>417</v>
      </c>
      <c r="C513" s="14" t="s">
        <v>165</v>
      </c>
      <c r="D513" s="14">
        <v>10</v>
      </c>
      <c r="E513" s="14" t="s">
        <v>154</v>
      </c>
      <c r="F513" s="14" t="s">
        <v>235</v>
      </c>
      <c r="G513" s="13">
        <v>0</v>
      </c>
      <c r="H513" s="13">
        <v>6</v>
      </c>
      <c r="I513" s="13">
        <v>6</v>
      </c>
      <c r="J513" s="18">
        <f>(G513*2)+H513+I513</f>
        <v>12</v>
      </c>
      <c r="K513" s="14" t="s">
        <v>326</v>
      </c>
      <c r="L513" s="217">
        <v>0.5</v>
      </c>
      <c r="M513" s="217">
        <v>0.25</v>
      </c>
      <c r="N513" s="217">
        <v>0.25</v>
      </c>
      <c r="O513" s="15">
        <v>1</v>
      </c>
      <c r="P513" s="15">
        <v>1</v>
      </c>
      <c r="Q513" s="77">
        <f>(((G513*L513*2)+(H513*M513)+(I513*N513))*O513*P513)*100*2</f>
        <v>600</v>
      </c>
      <c r="R513" s="17">
        <v>2000</v>
      </c>
      <c r="S513" s="17">
        <f>R513*1</f>
        <v>2000</v>
      </c>
      <c r="T513" s="16">
        <f>(Q513/S513)*1000</f>
        <v>300</v>
      </c>
    </row>
    <row r="514" spans="1:20" s="205" customFormat="1" ht="33" customHeight="1" x14ac:dyDescent="0.25">
      <c r="A514" s="107">
        <v>512</v>
      </c>
      <c r="B514" s="14" t="s">
        <v>233</v>
      </c>
      <c r="C514" s="13"/>
      <c r="D514" s="13">
        <v>13</v>
      </c>
      <c r="E514" s="14" t="s">
        <v>234</v>
      </c>
      <c r="F514" s="14" t="s">
        <v>235</v>
      </c>
      <c r="G514" s="13">
        <v>2</v>
      </c>
      <c r="H514" s="13">
        <v>6</v>
      </c>
      <c r="I514" s="13">
        <v>1</v>
      </c>
      <c r="J514" s="18">
        <f>G514*2+H514+I514</f>
        <v>11</v>
      </c>
      <c r="K514" s="14" t="s">
        <v>185</v>
      </c>
      <c r="L514" s="87">
        <v>0.47</v>
      </c>
      <c r="M514" s="87">
        <v>0.5</v>
      </c>
      <c r="N514" s="87">
        <v>0.2</v>
      </c>
      <c r="O514" s="15">
        <v>1</v>
      </c>
      <c r="P514" s="15"/>
      <c r="Q514" s="77">
        <f>(((G514*L514*2)+(H514*M514)+(I514*N514))*O514)*100</f>
        <v>508</v>
      </c>
      <c r="R514" s="17">
        <v>15000</v>
      </c>
      <c r="S514" s="17">
        <f>R514*2.5</f>
        <v>37500</v>
      </c>
      <c r="T514" s="16">
        <f>(Q514/S514)*1000</f>
        <v>13.546666666666667</v>
      </c>
    </row>
    <row r="515" spans="1:20" s="205" customFormat="1" ht="33" customHeight="1" x14ac:dyDescent="0.25">
      <c r="A515" s="107">
        <v>513</v>
      </c>
      <c r="B515" s="14" t="s">
        <v>282</v>
      </c>
      <c r="C515" s="14" t="s">
        <v>165</v>
      </c>
      <c r="D515" s="14">
        <v>5</v>
      </c>
      <c r="E515" s="14" t="s">
        <v>283</v>
      </c>
      <c r="F515" s="14" t="s">
        <v>235</v>
      </c>
      <c r="G515" s="13">
        <v>0</v>
      </c>
      <c r="H515" s="13">
        <v>6</v>
      </c>
      <c r="I515" s="13">
        <v>6</v>
      </c>
      <c r="J515" s="18">
        <f>(G515*2)+H515+I515</f>
        <v>12</v>
      </c>
      <c r="K515" s="14" t="s">
        <v>185</v>
      </c>
      <c r="L515" s="15">
        <v>0.47</v>
      </c>
      <c r="M515" s="15">
        <v>0.5</v>
      </c>
      <c r="N515" s="87">
        <v>0</v>
      </c>
      <c r="O515" s="15">
        <v>1.3</v>
      </c>
      <c r="P515" s="15"/>
      <c r="Q515" s="20">
        <f>(((G515*L515*2)+(H515*M515)+(I515*N515))*O515)*100</f>
        <v>390.00000000000006</v>
      </c>
      <c r="R515" s="17">
        <v>15000</v>
      </c>
      <c r="S515" s="17">
        <f>R515*2.5</f>
        <v>37500</v>
      </c>
      <c r="T515" s="16">
        <f>(Q515/S515)*1000</f>
        <v>10.400000000000002</v>
      </c>
    </row>
    <row r="516" spans="1:20" s="205" customFormat="1" ht="33" customHeight="1" x14ac:dyDescent="0.25">
      <c r="A516" s="107">
        <v>514</v>
      </c>
      <c r="B516" s="14" t="s">
        <v>309</v>
      </c>
      <c r="C516" s="14" t="s">
        <v>165</v>
      </c>
      <c r="D516" s="14">
        <v>6</v>
      </c>
      <c r="E516" s="14" t="s">
        <v>310</v>
      </c>
      <c r="F516" s="14" t="s">
        <v>235</v>
      </c>
      <c r="G516" s="13">
        <v>0</v>
      </c>
      <c r="H516" s="13">
        <v>6</v>
      </c>
      <c r="I516" s="13">
        <v>1</v>
      </c>
      <c r="J516" s="18">
        <f>(G516*2)+H516+I516</f>
        <v>7</v>
      </c>
      <c r="K516" s="14" t="s">
        <v>311</v>
      </c>
      <c r="L516" s="15">
        <v>0.47</v>
      </c>
      <c r="M516" s="15">
        <v>0.5</v>
      </c>
      <c r="N516" s="15">
        <v>0.2</v>
      </c>
      <c r="O516" s="15">
        <v>1</v>
      </c>
      <c r="P516" s="15"/>
      <c r="Q516" s="77">
        <f>(((G516*L516*2)+(H516*M516)+(I516*N516))*O516)*100</f>
        <v>320</v>
      </c>
      <c r="R516" s="17">
        <v>15000</v>
      </c>
      <c r="S516" s="17">
        <f>R516*2.5</f>
        <v>37500</v>
      </c>
      <c r="T516" s="16">
        <f>(Q516/S516)*1000</f>
        <v>8.5333333333333332</v>
      </c>
    </row>
    <row r="517" spans="1:20" s="205" customFormat="1" ht="33" customHeight="1" x14ac:dyDescent="0.25">
      <c r="A517" s="107">
        <v>515</v>
      </c>
      <c r="B517" s="14" t="s">
        <v>315</v>
      </c>
      <c r="C517" s="14"/>
      <c r="D517" s="14">
        <v>19</v>
      </c>
      <c r="E517" s="14" t="s">
        <v>316</v>
      </c>
      <c r="F517" s="14" t="s">
        <v>235</v>
      </c>
      <c r="G517" s="13">
        <v>2</v>
      </c>
      <c r="H517" s="13">
        <v>9</v>
      </c>
      <c r="I517" s="13">
        <v>1</v>
      </c>
      <c r="J517" s="18">
        <f>(G517*2)+H517+I517</f>
        <v>14</v>
      </c>
      <c r="K517" s="14" t="s">
        <v>317</v>
      </c>
      <c r="L517" s="15">
        <v>0.8</v>
      </c>
      <c r="M517" s="15">
        <v>1</v>
      </c>
      <c r="N517" s="15">
        <v>0.5</v>
      </c>
      <c r="O517" s="15">
        <v>1</v>
      </c>
      <c r="P517" s="15"/>
      <c r="Q517" s="20">
        <f>(((G517*L517*2)+(H517*M517)+(I517*N517))*O517)*100</f>
        <v>1270</v>
      </c>
      <c r="R517" s="17">
        <v>60000</v>
      </c>
      <c r="S517" s="17">
        <f>R517*2.5</f>
        <v>150000</v>
      </c>
      <c r="T517" s="16">
        <f>(Q517/S517)*1000</f>
        <v>8.4666666666666668</v>
      </c>
    </row>
    <row r="518" spans="1:20" s="205" customFormat="1" ht="33" customHeight="1" x14ac:dyDescent="0.25">
      <c r="A518" s="107">
        <v>516</v>
      </c>
      <c r="B518" s="14" t="s">
        <v>321</v>
      </c>
      <c r="C518" s="14"/>
      <c r="D518" s="14">
        <v>13</v>
      </c>
      <c r="E518" s="14" t="s">
        <v>322</v>
      </c>
      <c r="F518" s="14" t="s">
        <v>235</v>
      </c>
      <c r="G518" s="13">
        <v>0</v>
      </c>
      <c r="H518" s="13">
        <v>6</v>
      </c>
      <c r="I518" s="13">
        <v>6</v>
      </c>
      <c r="J518" s="18">
        <f>(G518*2)+H518+I518</f>
        <v>12</v>
      </c>
      <c r="K518" s="14" t="s">
        <v>185</v>
      </c>
      <c r="L518" s="15">
        <v>0.47</v>
      </c>
      <c r="M518" s="15">
        <v>0.5</v>
      </c>
      <c r="N518" s="15">
        <v>0</v>
      </c>
      <c r="O518" s="15">
        <v>1</v>
      </c>
      <c r="P518" s="15"/>
      <c r="Q518" s="20">
        <f>(((G518*L518*2)+(H518*M518)+(I518*N518))*O518)*100</f>
        <v>300</v>
      </c>
      <c r="R518" s="17">
        <v>15000</v>
      </c>
      <c r="S518" s="17">
        <f>R518*2.5</f>
        <v>37500</v>
      </c>
      <c r="T518" s="16">
        <f>(Q518/S518)*1000</f>
        <v>8</v>
      </c>
    </row>
    <row r="519" spans="1:20" s="205" customFormat="1" ht="33" customHeight="1" x14ac:dyDescent="0.25">
      <c r="A519" s="107">
        <v>517</v>
      </c>
      <c r="B519" s="14" t="s">
        <v>329</v>
      </c>
      <c r="C519" s="13"/>
      <c r="D519" s="13">
        <v>8</v>
      </c>
      <c r="E519" s="14" t="s">
        <v>330</v>
      </c>
      <c r="F519" s="14" t="s">
        <v>235</v>
      </c>
      <c r="G519" s="13">
        <v>2</v>
      </c>
      <c r="H519" s="13">
        <v>6</v>
      </c>
      <c r="I519" s="13">
        <v>1</v>
      </c>
      <c r="J519" s="18">
        <f>(G519*2)+H519+I519</f>
        <v>11</v>
      </c>
      <c r="K519" s="14" t="s">
        <v>185</v>
      </c>
      <c r="L519" s="217">
        <v>0.25</v>
      </c>
      <c r="M519" s="217">
        <v>0.5</v>
      </c>
      <c r="N519" s="217">
        <v>0.2</v>
      </c>
      <c r="O519" s="217">
        <v>1.1499999999999999</v>
      </c>
      <c r="P519" s="217"/>
      <c r="Q519" s="84">
        <f>(((G519*L519*2)+(H519*M519)+(I519*N519))*O519)*100</f>
        <v>483</v>
      </c>
      <c r="R519" s="17">
        <v>25000</v>
      </c>
      <c r="S519" s="17">
        <f>R519*2.5</f>
        <v>62500</v>
      </c>
      <c r="T519" s="16">
        <f>(Q519/S519)*1000</f>
        <v>7.7279999999999998</v>
      </c>
    </row>
    <row r="520" spans="1:20" s="205" customFormat="1" ht="33" customHeight="1" x14ac:dyDescent="0.25">
      <c r="A520" s="107">
        <v>518</v>
      </c>
      <c r="B520" s="14" t="s">
        <v>335</v>
      </c>
      <c r="C520" s="13"/>
      <c r="D520" s="13">
        <v>11</v>
      </c>
      <c r="E520" s="14" t="s">
        <v>336</v>
      </c>
      <c r="F520" s="14" t="s">
        <v>235</v>
      </c>
      <c r="G520" s="13">
        <v>10</v>
      </c>
      <c r="H520" s="13">
        <v>1</v>
      </c>
      <c r="I520" s="13">
        <v>1</v>
      </c>
      <c r="J520" s="18">
        <f>(G520*2)+H520+I520</f>
        <v>22</v>
      </c>
      <c r="K520" s="14" t="s">
        <v>337</v>
      </c>
      <c r="L520" s="217">
        <v>0.25</v>
      </c>
      <c r="M520" s="217">
        <v>0.5</v>
      </c>
      <c r="N520" s="217">
        <v>0.2</v>
      </c>
      <c r="O520" s="217">
        <v>1</v>
      </c>
      <c r="P520" s="217"/>
      <c r="Q520" s="84">
        <f>(((G520*L520*2)+(H520*M520)+(I520*N520))*O520)*100</f>
        <v>570</v>
      </c>
      <c r="R520" s="17">
        <v>30000</v>
      </c>
      <c r="S520" s="17">
        <f>R520*2.5</f>
        <v>75000</v>
      </c>
      <c r="T520" s="16">
        <f>(Q520/S520)*1000</f>
        <v>7.6</v>
      </c>
    </row>
    <row r="521" spans="1:20" s="205" customFormat="1" ht="33" customHeight="1" x14ac:dyDescent="0.25">
      <c r="A521" s="107">
        <v>519</v>
      </c>
      <c r="B521" s="14" t="s">
        <v>338</v>
      </c>
      <c r="C521" s="14" t="s">
        <v>152</v>
      </c>
      <c r="D521" s="14">
        <v>9</v>
      </c>
      <c r="E521" s="14" t="s">
        <v>339</v>
      </c>
      <c r="F521" s="14" t="s">
        <v>235</v>
      </c>
      <c r="G521" s="13">
        <v>0</v>
      </c>
      <c r="H521" s="13">
        <v>4</v>
      </c>
      <c r="I521" s="13">
        <v>1</v>
      </c>
      <c r="J521" s="18">
        <f>(G521*2)+H521+I521</f>
        <v>5</v>
      </c>
      <c r="K521" s="14" t="s">
        <v>185</v>
      </c>
      <c r="L521" s="15">
        <v>0.25</v>
      </c>
      <c r="M521" s="15">
        <v>0.5</v>
      </c>
      <c r="N521" s="15">
        <v>0.2</v>
      </c>
      <c r="O521" s="15">
        <v>1</v>
      </c>
      <c r="P521" s="15"/>
      <c r="Q521" s="20">
        <f>(((G521*L521*2)+(H521*M521)+(I521*N521))*O521)*100</f>
        <v>220.00000000000003</v>
      </c>
      <c r="R521" s="17">
        <v>12000</v>
      </c>
      <c r="S521" s="17">
        <f>R521*2.5</f>
        <v>30000</v>
      </c>
      <c r="T521" s="16">
        <f>(Q521/S521)*1000</f>
        <v>7.3333333333333339</v>
      </c>
    </row>
    <row r="522" spans="1:20" s="205" customFormat="1" ht="33" customHeight="1" x14ac:dyDescent="0.25">
      <c r="A522" s="107">
        <v>520</v>
      </c>
      <c r="B522" s="14" t="s">
        <v>340</v>
      </c>
      <c r="C522" s="13"/>
      <c r="D522" s="13">
        <v>15</v>
      </c>
      <c r="E522" s="14" t="s">
        <v>341</v>
      </c>
      <c r="F522" s="14" t="s">
        <v>235</v>
      </c>
      <c r="G522" s="13">
        <v>0</v>
      </c>
      <c r="H522" s="13">
        <v>4</v>
      </c>
      <c r="I522" s="13">
        <v>1</v>
      </c>
      <c r="J522" s="18">
        <f>(G522*2)+H522+I522</f>
        <v>5</v>
      </c>
      <c r="K522" s="122" t="s">
        <v>185</v>
      </c>
      <c r="L522" s="15">
        <v>0.25</v>
      </c>
      <c r="M522" s="15">
        <v>0.5</v>
      </c>
      <c r="N522" s="15">
        <v>0.2</v>
      </c>
      <c r="O522" s="15">
        <v>1</v>
      </c>
      <c r="P522" s="15"/>
      <c r="Q522" s="20">
        <f>(((G522*L522*2)+(H522*M522)+(I522*N522))*O522)*100</f>
        <v>220.00000000000003</v>
      </c>
      <c r="R522" s="17">
        <v>12000</v>
      </c>
      <c r="S522" s="17">
        <f>R522*2.5</f>
        <v>30000</v>
      </c>
      <c r="T522" s="16">
        <f>(Q522/S522)*1000</f>
        <v>7.3333333333333339</v>
      </c>
    </row>
    <row r="523" spans="1:20" s="205" customFormat="1" ht="33" customHeight="1" x14ac:dyDescent="0.25">
      <c r="A523" s="107">
        <v>521</v>
      </c>
      <c r="B523" s="14" t="s">
        <v>342</v>
      </c>
      <c r="C523" s="14"/>
      <c r="D523" s="14" t="s">
        <v>343</v>
      </c>
      <c r="E523" s="14" t="s">
        <v>344</v>
      </c>
      <c r="F523" s="14" t="s">
        <v>235</v>
      </c>
      <c r="G523" s="13">
        <v>0</v>
      </c>
      <c r="H523" s="13">
        <v>4</v>
      </c>
      <c r="I523" s="13">
        <v>1</v>
      </c>
      <c r="J523" s="18">
        <f>(G523*2)+H523+I523</f>
        <v>5</v>
      </c>
      <c r="K523" s="14" t="s">
        <v>185</v>
      </c>
      <c r="L523" s="15">
        <v>0.25</v>
      </c>
      <c r="M523" s="15">
        <v>0.5</v>
      </c>
      <c r="N523" s="15">
        <v>0.2</v>
      </c>
      <c r="O523" s="15">
        <v>1</v>
      </c>
      <c r="P523" s="15"/>
      <c r="Q523" s="20">
        <f>(((G523*L523*2)+(H523*M523)+(I523*N523))*O523)*100</f>
        <v>220.00000000000003</v>
      </c>
      <c r="R523" s="17">
        <v>12000</v>
      </c>
      <c r="S523" s="17">
        <f>R523*2.5</f>
        <v>30000</v>
      </c>
      <c r="T523" s="16">
        <f>(Q523/S523)*1000</f>
        <v>7.3333333333333339</v>
      </c>
    </row>
    <row r="524" spans="1:20" s="205" customFormat="1" ht="33" customHeight="1" x14ac:dyDescent="0.25">
      <c r="A524" s="107">
        <v>522</v>
      </c>
      <c r="B524" s="14" t="s">
        <v>345</v>
      </c>
      <c r="C524" s="13" t="s">
        <v>165</v>
      </c>
      <c r="D524" s="13">
        <v>10</v>
      </c>
      <c r="E524" s="14" t="s">
        <v>346</v>
      </c>
      <c r="F524" s="14" t="s">
        <v>235</v>
      </c>
      <c r="G524" s="13">
        <v>0</v>
      </c>
      <c r="H524" s="13">
        <v>4</v>
      </c>
      <c r="I524" s="13">
        <v>1</v>
      </c>
      <c r="J524" s="18">
        <f>(G524*2)+H524+I524</f>
        <v>5</v>
      </c>
      <c r="K524" s="122" t="s">
        <v>185</v>
      </c>
      <c r="L524" s="15">
        <v>0.25</v>
      </c>
      <c r="M524" s="15">
        <v>0.5</v>
      </c>
      <c r="N524" s="15">
        <v>0.2</v>
      </c>
      <c r="O524" s="15">
        <v>1</v>
      </c>
      <c r="P524" s="15"/>
      <c r="Q524" s="20">
        <f>(((G524*L524*2)+(H524*M524)+(I524*N524))*O524)*100</f>
        <v>220.00000000000003</v>
      </c>
      <c r="R524" s="17">
        <v>12000</v>
      </c>
      <c r="S524" s="17">
        <f>R524*2.5</f>
        <v>30000</v>
      </c>
      <c r="T524" s="16">
        <f>(Q524/S524)*1000</f>
        <v>7.3333333333333339</v>
      </c>
    </row>
    <row r="525" spans="1:20" s="205" customFormat="1" ht="33" customHeight="1" x14ac:dyDescent="0.25">
      <c r="A525" s="107">
        <v>523</v>
      </c>
      <c r="B525" s="14" t="s">
        <v>347</v>
      </c>
      <c r="C525" s="13" t="s">
        <v>165</v>
      </c>
      <c r="D525" s="13">
        <v>11</v>
      </c>
      <c r="E525" s="14" t="s">
        <v>348</v>
      </c>
      <c r="F525" s="14" t="s">
        <v>235</v>
      </c>
      <c r="G525" s="13">
        <v>0</v>
      </c>
      <c r="H525" s="13">
        <v>4</v>
      </c>
      <c r="I525" s="13">
        <v>1</v>
      </c>
      <c r="J525" s="18">
        <f>(G525*2)+H525+I525</f>
        <v>5</v>
      </c>
      <c r="K525" s="122" t="s">
        <v>185</v>
      </c>
      <c r="L525" s="15">
        <v>0.25</v>
      </c>
      <c r="M525" s="15">
        <v>0.5</v>
      </c>
      <c r="N525" s="15">
        <v>0.2</v>
      </c>
      <c r="O525" s="15">
        <v>1</v>
      </c>
      <c r="P525" s="15"/>
      <c r="Q525" s="20">
        <f>(((G525*L525*2)+(H525*M525)+(I525*N525))*O525)*100</f>
        <v>220.00000000000003</v>
      </c>
      <c r="R525" s="17">
        <v>12000</v>
      </c>
      <c r="S525" s="17">
        <f>R525*2.5</f>
        <v>30000</v>
      </c>
      <c r="T525" s="16">
        <f>(Q525/S525)*1000</f>
        <v>7.3333333333333339</v>
      </c>
    </row>
    <row r="526" spans="1:20" s="205" customFormat="1" ht="33" customHeight="1" x14ac:dyDescent="0.25">
      <c r="A526" s="107">
        <v>524</v>
      </c>
      <c r="B526" s="14" t="s">
        <v>352</v>
      </c>
      <c r="C526" s="14" t="s">
        <v>165</v>
      </c>
      <c r="D526" s="14">
        <v>19</v>
      </c>
      <c r="E526" s="14" t="s">
        <v>353</v>
      </c>
      <c r="F526" s="14" t="s">
        <v>235</v>
      </c>
      <c r="G526" s="13">
        <v>0</v>
      </c>
      <c r="H526" s="13">
        <v>6</v>
      </c>
      <c r="I526" s="13">
        <v>0</v>
      </c>
      <c r="J526" s="18">
        <f>(G526*2)+H526+I526</f>
        <v>6</v>
      </c>
      <c r="K526" s="14" t="s">
        <v>354</v>
      </c>
      <c r="L526" s="87">
        <v>0.75</v>
      </c>
      <c r="M526" s="87">
        <v>0.85</v>
      </c>
      <c r="N526" s="87">
        <v>0.55000000000000004</v>
      </c>
      <c r="O526" s="15">
        <v>1</v>
      </c>
      <c r="P526" s="15"/>
      <c r="Q526" s="76">
        <f>(((G526*L526*2)+(H526*M526)+(I526*N526))*O526)*100</f>
        <v>509.99999999999994</v>
      </c>
      <c r="R526" s="17">
        <v>28000</v>
      </c>
      <c r="S526" s="17">
        <f>R526*2.5</f>
        <v>70000</v>
      </c>
      <c r="T526" s="16">
        <f>(Q526/S526)*1000</f>
        <v>7.2857142857142847</v>
      </c>
    </row>
    <row r="527" spans="1:20" s="205" customFormat="1" ht="33" customHeight="1" x14ac:dyDescent="0.25">
      <c r="A527" s="107">
        <v>525</v>
      </c>
      <c r="B527" s="14" t="s">
        <v>355</v>
      </c>
      <c r="C527" s="14" t="s">
        <v>165</v>
      </c>
      <c r="D527" s="13">
        <v>19</v>
      </c>
      <c r="E527" s="14" t="s">
        <v>303</v>
      </c>
      <c r="F527" s="14" t="s">
        <v>235</v>
      </c>
      <c r="G527" s="13">
        <v>0</v>
      </c>
      <c r="H527" s="13">
        <v>6</v>
      </c>
      <c r="I527" s="13">
        <v>0</v>
      </c>
      <c r="J527" s="18">
        <f>(G527*2)+H527+I527</f>
        <v>6</v>
      </c>
      <c r="K527" s="14" t="s">
        <v>251</v>
      </c>
      <c r="L527" s="87">
        <v>0.65</v>
      </c>
      <c r="M527" s="87">
        <v>0.9</v>
      </c>
      <c r="N527" s="87">
        <v>0.6</v>
      </c>
      <c r="O527" s="15">
        <v>1</v>
      </c>
      <c r="P527" s="15"/>
      <c r="Q527" s="77">
        <f>(((G527*L527*2)+(H527*M527)+(I527*N527))*O527)*100</f>
        <v>540</v>
      </c>
      <c r="R527" s="17">
        <v>30000</v>
      </c>
      <c r="S527" s="17">
        <f>R527*2.5</f>
        <v>75000</v>
      </c>
      <c r="T527" s="16">
        <f>(Q527/S527)*1000</f>
        <v>7.2</v>
      </c>
    </row>
    <row r="528" spans="1:20" s="205" customFormat="1" ht="33" customHeight="1" x14ac:dyDescent="0.25">
      <c r="A528" s="107">
        <v>526</v>
      </c>
      <c r="B528" s="14" t="s">
        <v>356</v>
      </c>
      <c r="C528" s="14" t="s">
        <v>165</v>
      </c>
      <c r="D528" s="13">
        <v>7</v>
      </c>
      <c r="E528" s="14" t="s">
        <v>357</v>
      </c>
      <c r="F528" s="14" t="s">
        <v>235</v>
      </c>
      <c r="G528" s="13">
        <v>0</v>
      </c>
      <c r="H528" s="13">
        <v>6</v>
      </c>
      <c r="I528" s="13">
        <v>3</v>
      </c>
      <c r="J528" s="18">
        <f>(G528*2)+H528+I528</f>
        <v>9</v>
      </c>
      <c r="K528" s="122" t="s">
        <v>185</v>
      </c>
      <c r="L528" s="15">
        <v>0.25</v>
      </c>
      <c r="M528" s="15">
        <v>0.5</v>
      </c>
      <c r="N528" s="15">
        <v>0.2</v>
      </c>
      <c r="O528" s="15">
        <v>1</v>
      </c>
      <c r="P528" s="15"/>
      <c r="Q528" s="20">
        <f>(((G528*L528*2)+(H528*M528)+(I528*N528))*O528)*100</f>
        <v>360</v>
      </c>
      <c r="R528" s="17">
        <v>20000</v>
      </c>
      <c r="S528" s="17">
        <f>R528*2.5</f>
        <v>50000</v>
      </c>
      <c r="T528" s="16">
        <f>(Q528/S528)*1000</f>
        <v>7.2</v>
      </c>
    </row>
    <row r="529" spans="1:20" s="205" customFormat="1" ht="33" customHeight="1" x14ac:dyDescent="0.25">
      <c r="A529" s="107">
        <v>527</v>
      </c>
      <c r="B529" s="14" t="s">
        <v>358</v>
      </c>
      <c r="C529" s="14" t="s">
        <v>152</v>
      </c>
      <c r="D529" s="13">
        <v>19</v>
      </c>
      <c r="E529" s="14" t="s">
        <v>253</v>
      </c>
      <c r="F529" s="14" t="s">
        <v>235</v>
      </c>
      <c r="G529" s="13">
        <v>0</v>
      </c>
      <c r="H529" s="13">
        <v>6</v>
      </c>
      <c r="I529" s="13">
        <v>0</v>
      </c>
      <c r="J529" s="18">
        <f>(G529*2)+H529+I529</f>
        <v>6</v>
      </c>
      <c r="K529" s="14" t="s">
        <v>359</v>
      </c>
      <c r="L529" s="15">
        <v>0.65</v>
      </c>
      <c r="M529" s="15">
        <v>0.9</v>
      </c>
      <c r="N529" s="15">
        <v>0.6</v>
      </c>
      <c r="O529" s="15">
        <v>1</v>
      </c>
      <c r="P529" s="15"/>
      <c r="Q529" s="16">
        <f>(((G529*L529*2)+(H529*M529)+(I529*N529))*O529)*100</f>
        <v>540</v>
      </c>
      <c r="R529" s="17">
        <v>30000</v>
      </c>
      <c r="S529" s="17">
        <f>R529*2.5</f>
        <v>75000</v>
      </c>
      <c r="T529" s="16">
        <f>(Q529/S529)*1000</f>
        <v>7.2</v>
      </c>
    </row>
    <row r="530" spans="1:20" s="205" customFormat="1" ht="33" customHeight="1" x14ac:dyDescent="0.25">
      <c r="A530" s="107">
        <v>528</v>
      </c>
      <c r="B530" s="14" t="s">
        <v>360</v>
      </c>
      <c r="C530" s="13"/>
      <c r="D530" s="13" t="s">
        <v>361</v>
      </c>
      <c r="E530" s="14" t="s">
        <v>362</v>
      </c>
      <c r="F530" s="14" t="s">
        <v>235</v>
      </c>
      <c r="G530" s="13">
        <v>0</v>
      </c>
      <c r="H530" s="13">
        <v>6</v>
      </c>
      <c r="I530" s="13">
        <v>3</v>
      </c>
      <c r="J530" s="18">
        <f>(G530*2)+H530+I530</f>
        <v>9</v>
      </c>
      <c r="K530" s="14" t="s">
        <v>185</v>
      </c>
      <c r="L530" s="15">
        <v>0.25</v>
      </c>
      <c r="M530" s="15">
        <v>0.5</v>
      </c>
      <c r="N530" s="15">
        <v>0.2</v>
      </c>
      <c r="O530" s="15">
        <v>1</v>
      </c>
      <c r="P530" s="15"/>
      <c r="Q530" s="20">
        <f>(((G530*L530*2)+(H530*M530)+(I530*N530))*O530)*100</f>
        <v>360</v>
      </c>
      <c r="R530" s="17">
        <v>20000</v>
      </c>
      <c r="S530" s="17">
        <f>R530*2.5</f>
        <v>50000</v>
      </c>
      <c r="T530" s="16">
        <f>(Q530/S530)*1000</f>
        <v>7.2</v>
      </c>
    </row>
    <row r="531" spans="1:20" s="205" customFormat="1" ht="33" customHeight="1" x14ac:dyDescent="0.25">
      <c r="A531" s="107">
        <v>529</v>
      </c>
      <c r="B531" s="14" t="s">
        <v>385</v>
      </c>
      <c r="C531" s="14" t="s">
        <v>165</v>
      </c>
      <c r="D531" s="13">
        <v>5</v>
      </c>
      <c r="E531" s="14" t="s">
        <v>386</v>
      </c>
      <c r="F531" s="14" t="s">
        <v>235</v>
      </c>
      <c r="G531" s="13">
        <v>0</v>
      </c>
      <c r="H531" s="13">
        <v>6</v>
      </c>
      <c r="I531" s="13">
        <v>0</v>
      </c>
      <c r="J531" s="18">
        <f>(G531*2)+H531+I531</f>
        <v>6</v>
      </c>
      <c r="K531" s="14" t="s">
        <v>251</v>
      </c>
      <c r="L531" s="15">
        <v>0.45</v>
      </c>
      <c r="M531" s="15">
        <v>0.7</v>
      </c>
      <c r="N531" s="15">
        <v>0.4</v>
      </c>
      <c r="O531" s="15">
        <v>1</v>
      </c>
      <c r="P531" s="15"/>
      <c r="Q531" s="76">
        <f>(((G531*L531*2)+(H531*M531)+(I531*N531))*O531)*100</f>
        <v>419.99999999999994</v>
      </c>
      <c r="R531" s="17">
        <v>25000</v>
      </c>
      <c r="S531" s="17">
        <f>R531*2.5</f>
        <v>62500</v>
      </c>
      <c r="T531" s="16">
        <f>(Q531/S531)*1000</f>
        <v>6.72</v>
      </c>
    </row>
    <row r="532" spans="1:20" s="205" customFormat="1" ht="33" customHeight="1" x14ac:dyDescent="0.25">
      <c r="A532" s="107">
        <v>530</v>
      </c>
      <c r="B532" s="14" t="s">
        <v>393</v>
      </c>
      <c r="C532" s="14" t="s">
        <v>165</v>
      </c>
      <c r="D532" s="14">
        <v>13</v>
      </c>
      <c r="E532" s="14" t="s">
        <v>303</v>
      </c>
      <c r="F532" s="14" t="s">
        <v>235</v>
      </c>
      <c r="G532" s="13">
        <v>0</v>
      </c>
      <c r="H532" s="13">
        <v>4</v>
      </c>
      <c r="I532" s="13">
        <v>0</v>
      </c>
      <c r="J532" s="18">
        <f>(G532*2)+H532+I532</f>
        <v>4</v>
      </c>
      <c r="K532" s="14" t="s">
        <v>185</v>
      </c>
      <c r="L532" s="15">
        <v>0.25</v>
      </c>
      <c r="M532" s="15">
        <v>0.5</v>
      </c>
      <c r="N532" s="15">
        <v>0.2</v>
      </c>
      <c r="O532" s="15">
        <v>1</v>
      </c>
      <c r="P532" s="15"/>
      <c r="Q532" s="20">
        <f>(((G532*L532*2)+(H532*M532)+(I532*N532))*O532)*100</f>
        <v>200</v>
      </c>
      <c r="R532" s="17">
        <v>12000</v>
      </c>
      <c r="S532" s="17">
        <f>R532*2.5</f>
        <v>30000</v>
      </c>
      <c r="T532" s="16">
        <f>(Q532/S532)*1000</f>
        <v>6.666666666666667</v>
      </c>
    </row>
    <row r="533" spans="1:20" s="205" customFormat="1" ht="33" customHeight="1" x14ac:dyDescent="0.25">
      <c r="A533" s="107">
        <v>531</v>
      </c>
      <c r="B533" s="14" t="s">
        <v>394</v>
      </c>
      <c r="C533" s="14" t="s">
        <v>165</v>
      </c>
      <c r="D533" s="14">
        <v>13</v>
      </c>
      <c r="E533" s="14" t="s">
        <v>303</v>
      </c>
      <c r="F533" s="14" t="s">
        <v>235</v>
      </c>
      <c r="G533" s="13">
        <v>0</v>
      </c>
      <c r="H533" s="13">
        <v>4</v>
      </c>
      <c r="I533" s="13">
        <v>0</v>
      </c>
      <c r="J533" s="18">
        <f>(G533*2)+H533+I533</f>
        <v>4</v>
      </c>
      <c r="K533" s="14" t="s">
        <v>185</v>
      </c>
      <c r="L533" s="15">
        <v>0.25</v>
      </c>
      <c r="M533" s="15">
        <v>0.5</v>
      </c>
      <c r="N533" s="15">
        <v>0.2</v>
      </c>
      <c r="O533" s="15">
        <v>1</v>
      </c>
      <c r="P533" s="15"/>
      <c r="Q533" s="20">
        <f>(((G533*L533*2)+(H533*M533)+(I533*N533))*O533)*100</f>
        <v>200</v>
      </c>
      <c r="R533" s="17">
        <v>12000</v>
      </c>
      <c r="S533" s="17">
        <f>R533*2.5</f>
        <v>30000</v>
      </c>
      <c r="T533" s="16">
        <f>(Q533/S533)*1000</f>
        <v>6.666666666666667</v>
      </c>
    </row>
    <row r="534" spans="1:20" s="205" customFormat="1" ht="33" customHeight="1" x14ac:dyDescent="0.25">
      <c r="A534" s="107">
        <v>532</v>
      </c>
      <c r="B534" s="14" t="s">
        <v>400</v>
      </c>
      <c r="C534" s="14" t="s">
        <v>165</v>
      </c>
      <c r="D534" s="14">
        <v>1</v>
      </c>
      <c r="E534" s="14" t="s">
        <v>303</v>
      </c>
      <c r="F534" s="14" t="s">
        <v>235</v>
      </c>
      <c r="G534" s="13">
        <v>0</v>
      </c>
      <c r="H534" s="13">
        <v>6</v>
      </c>
      <c r="I534" s="13">
        <v>1</v>
      </c>
      <c r="J534" s="18">
        <f>G534*2+H534+I534</f>
        <v>7</v>
      </c>
      <c r="K534" s="14" t="s">
        <v>185</v>
      </c>
      <c r="L534" s="15">
        <v>0.25</v>
      </c>
      <c r="M534" s="15">
        <v>0.5</v>
      </c>
      <c r="N534" s="15">
        <v>0.2</v>
      </c>
      <c r="O534" s="15">
        <v>1</v>
      </c>
      <c r="P534" s="15"/>
      <c r="Q534" s="77">
        <f>(((G534*L534*2)+(H534*M534)+(I534*N534))*O534)*100</f>
        <v>320</v>
      </c>
      <c r="R534" s="17">
        <v>20000</v>
      </c>
      <c r="S534" s="17">
        <f>R534*2.5</f>
        <v>50000</v>
      </c>
      <c r="T534" s="16">
        <f>(Q534/S534)*1000</f>
        <v>6.4</v>
      </c>
    </row>
    <row r="535" spans="1:20" s="205" customFormat="1" ht="33" customHeight="1" x14ac:dyDescent="0.25">
      <c r="A535" s="107">
        <v>533</v>
      </c>
      <c r="B535" s="14" t="s">
        <v>401</v>
      </c>
      <c r="C535" s="14"/>
      <c r="D535" s="14">
        <v>15</v>
      </c>
      <c r="E535" s="14" t="s">
        <v>402</v>
      </c>
      <c r="F535" s="14" t="s">
        <v>235</v>
      </c>
      <c r="G535" s="13">
        <v>0</v>
      </c>
      <c r="H535" s="13">
        <v>6</v>
      </c>
      <c r="I535" s="13">
        <v>1</v>
      </c>
      <c r="J535" s="18">
        <f>(G535*2)+H535+I535</f>
        <v>7</v>
      </c>
      <c r="K535" s="14" t="s">
        <v>185</v>
      </c>
      <c r="L535" s="15">
        <v>0.25</v>
      </c>
      <c r="M535" s="15">
        <v>0.5</v>
      </c>
      <c r="N535" s="15">
        <v>0.2</v>
      </c>
      <c r="O535" s="15">
        <v>1</v>
      </c>
      <c r="P535" s="15"/>
      <c r="Q535" s="20">
        <f>(((G535*L535*2)+(H535*M535)+(I535*N535))*O535)*100</f>
        <v>320</v>
      </c>
      <c r="R535" s="17">
        <v>20000</v>
      </c>
      <c r="S535" s="17">
        <f>R535*2.5</f>
        <v>50000</v>
      </c>
      <c r="T535" s="16">
        <f>(Q535/S535)*1000</f>
        <v>6.4</v>
      </c>
    </row>
    <row r="536" spans="1:20" s="205" customFormat="1" ht="33" customHeight="1" x14ac:dyDescent="0.25">
      <c r="A536" s="107">
        <v>534</v>
      </c>
      <c r="B536" s="14" t="s">
        <v>406</v>
      </c>
      <c r="C536" s="14" t="s">
        <v>165</v>
      </c>
      <c r="D536" s="14" t="s">
        <v>407</v>
      </c>
      <c r="E536" s="14" t="s">
        <v>303</v>
      </c>
      <c r="F536" s="14" t="s">
        <v>235</v>
      </c>
      <c r="G536" s="13">
        <v>0</v>
      </c>
      <c r="H536" s="13">
        <v>6</v>
      </c>
      <c r="I536" s="13">
        <v>0</v>
      </c>
      <c r="J536" s="18">
        <f>(G536*2)+H536+I536</f>
        <v>6</v>
      </c>
      <c r="K536" s="14" t="s">
        <v>408</v>
      </c>
      <c r="L536" s="15">
        <v>0.65</v>
      </c>
      <c r="M536" s="15">
        <v>0.9</v>
      </c>
      <c r="N536" s="15">
        <v>0.6</v>
      </c>
      <c r="O536" s="15">
        <v>1.1499999999999999</v>
      </c>
      <c r="P536" s="15"/>
      <c r="Q536" s="76">
        <f>(((G536*L536*2)+(H536*M536)+(I536*N536))*O536)*100</f>
        <v>621</v>
      </c>
      <c r="R536" s="17">
        <f>25000+10000+5000</f>
        <v>40000</v>
      </c>
      <c r="S536" s="17">
        <f>R536*2.5</f>
        <v>100000</v>
      </c>
      <c r="T536" s="16">
        <f>(Q536/S536)*1000</f>
        <v>6.21</v>
      </c>
    </row>
    <row r="537" spans="1:20" s="205" customFormat="1" ht="33" customHeight="1" x14ac:dyDescent="0.25">
      <c r="A537" s="107">
        <v>535</v>
      </c>
      <c r="B537" s="14" t="s">
        <v>415</v>
      </c>
      <c r="C537" s="14" t="s">
        <v>165</v>
      </c>
      <c r="D537" s="14">
        <v>7</v>
      </c>
      <c r="E537" s="14" t="s">
        <v>303</v>
      </c>
      <c r="F537" s="14" t="s">
        <v>235</v>
      </c>
      <c r="G537" s="13">
        <v>0</v>
      </c>
      <c r="H537" s="13">
        <v>6</v>
      </c>
      <c r="I537" s="13">
        <v>0</v>
      </c>
      <c r="J537" s="18">
        <f>(G537*2)+H537+I537</f>
        <v>6</v>
      </c>
      <c r="K537" s="14" t="s">
        <v>185</v>
      </c>
      <c r="L537" s="15">
        <v>0.25</v>
      </c>
      <c r="M537" s="15">
        <v>0.5</v>
      </c>
      <c r="N537" s="15">
        <v>0.2</v>
      </c>
      <c r="O537" s="15">
        <v>1</v>
      </c>
      <c r="P537" s="15"/>
      <c r="Q537" s="20">
        <f>(((G537*L537*2)+(H537*M537)+(I537*N537))*O537)*100</f>
        <v>300</v>
      </c>
      <c r="R537" s="17">
        <v>20000</v>
      </c>
      <c r="S537" s="17">
        <f>R537*2.5</f>
        <v>50000</v>
      </c>
      <c r="T537" s="16">
        <f>(Q537/S537)*1000</f>
        <v>6</v>
      </c>
    </row>
    <row r="538" spans="1:20" s="205" customFormat="1" ht="33" customHeight="1" x14ac:dyDescent="0.25">
      <c r="A538" s="107">
        <v>536</v>
      </c>
      <c r="B538" s="14" t="s">
        <v>418</v>
      </c>
      <c r="C538" s="14" t="s">
        <v>152</v>
      </c>
      <c r="D538" s="14">
        <v>10</v>
      </c>
      <c r="E538" s="14" t="s">
        <v>303</v>
      </c>
      <c r="F538" s="14" t="s">
        <v>235</v>
      </c>
      <c r="G538" s="13">
        <v>0</v>
      </c>
      <c r="H538" s="13">
        <v>6</v>
      </c>
      <c r="I538" s="13">
        <v>0</v>
      </c>
      <c r="J538" s="18">
        <f>(G538*2)+H538+I538</f>
        <v>6</v>
      </c>
      <c r="K538" s="14" t="s">
        <v>185</v>
      </c>
      <c r="L538" s="15">
        <v>0.25</v>
      </c>
      <c r="M538" s="15">
        <v>0.5</v>
      </c>
      <c r="N538" s="15">
        <v>0.2</v>
      </c>
      <c r="O538" s="15">
        <v>1</v>
      </c>
      <c r="P538" s="15"/>
      <c r="Q538" s="76">
        <f>(((G538*L538*2)+(H538*M538)+(I538*N538))*O538)*100</f>
        <v>300</v>
      </c>
      <c r="R538" s="17">
        <v>20000</v>
      </c>
      <c r="S538" s="17">
        <f>R538*2.5</f>
        <v>50000</v>
      </c>
      <c r="T538" s="16">
        <f>(Q538/S538)*1000</f>
        <v>6</v>
      </c>
    </row>
    <row r="539" spans="1:20" s="205" customFormat="1" ht="33" customHeight="1" x14ac:dyDescent="0.25">
      <c r="A539" s="107">
        <v>537</v>
      </c>
      <c r="B539" s="14" t="s">
        <v>419</v>
      </c>
      <c r="C539" s="14"/>
      <c r="D539" s="14">
        <v>19</v>
      </c>
      <c r="E539" s="14" t="s">
        <v>420</v>
      </c>
      <c r="F539" s="14" t="s">
        <v>235</v>
      </c>
      <c r="G539" s="13">
        <v>0</v>
      </c>
      <c r="H539" s="13">
        <v>6</v>
      </c>
      <c r="I539" s="13">
        <v>9</v>
      </c>
      <c r="J539" s="18">
        <f>(G539*2)+H539+I539</f>
        <v>15</v>
      </c>
      <c r="K539" s="14" t="s">
        <v>185</v>
      </c>
      <c r="L539" s="15">
        <v>0.25</v>
      </c>
      <c r="M539" s="15">
        <v>0.5</v>
      </c>
      <c r="N539" s="15">
        <v>0</v>
      </c>
      <c r="O539" s="15">
        <v>1</v>
      </c>
      <c r="P539" s="15"/>
      <c r="Q539" s="20">
        <f>(((G539*L539*2)+(H539*M539)+(I539*N539))*O539)*100</f>
        <v>300</v>
      </c>
      <c r="R539" s="17">
        <v>20000</v>
      </c>
      <c r="S539" s="17">
        <f>R539*2.5</f>
        <v>50000</v>
      </c>
      <c r="T539" s="16">
        <f>(Q539/S539)*1000</f>
        <v>6</v>
      </c>
    </row>
    <row r="540" spans="1:20" s="205" customFormat="1" ht="33" customHeight="1" x14ac:dyDescent="0.25">
      <c r="A540" s="107">
        <v>538</v>
      </c>
      <c r="B540" s="14" t="s">
        <v>431</v>
      </c>
      <c r="C540" s="14" t="s">
        <v>165</v>
      </c>
      <c r="D540" s="14">
        <v>3</v>
      </c>
      <c r="E540" s="14" t="s">
        <v>432</v>
      </c>
      <c r="F540" s="14" t="s">
        <v>235</v>
      </c>
      <c r="G540" s="13">
        <v>0</v>
      </c>
      <c r="H540" s="13">
        <v>3</v>
      </c>
      <c r="I540" s="13">
        <v>1</v>
      </c>
      <c r="J540" s="18">
        <f>(G540*2)+H540+I540</f>
        <v>4</v>
      </c>
      <c r="K540" s="14" t="s">
        <v>185</v>
      </c>
      <c r="L540" s="15">
        <v>0.25</v>
      </c>
      <c r="M540" s="15">
        <v>0.5</v>
      </c>
      <c r="N540" s="15">
        <v>0.2</v>
      </c>
      <c r="O540" s="15">
        <v>1</v>
      </c>
      <c r="P540" s="15"/>
      <c r="Q540" s="20">
        <f>(((G540*L540*2)+(H540*M540)+(I540*N540))*O540)*100</f>
        <v>170</v>
      </c>
      <c r="R540" s="17">
        <v>12000</v>
      </c>
      <c r="S540" s="85">
        <f>R540*2.5</f>
        <v>30000</v>
      </c>
      <c r="T540" s="16">
        <f>(Q540/S540)*1000</f>
        <v>5.666666666666667</v>
      </c>
    </row>
    <row r="541" spans="1:20" s="205" customFormat="1" ht="33" customHeight="1" x14ac:dyDescent="0.25">
      <c r="A541" s="107">
        <v>539</v>
      </c>
      <c r="B541" s="86" t="s">
        <v>436</v>
      </c>
      <c r="C541" s="86" t="s">
        <v>152</v>
      </c>
      <c r="D541" s="81">
        <v>10</v>
      </c>
      <c r="E541" s="86" t="s">
        <v>437</v>
      </c>
      <c r="F541" s="86" t="s">
        <v>235</v>
      </c>
      <c r="G541" s="81">
        <v>0</v>
      </c>
      <c r="H541" s="81">
        <v>3</v>
      </c>
      <c r="I541" s="81">
        <v>3</v>
      </c>
      <c r="J541" s="82">
        <f>(G541*2)+H541+I541</f>
        <v>6</v>
      </c>
      <c r="K541" s="86" t="s">
        <v>185</v>
      </c>
      <c r="L541" s="83">
        <v>0.25</v>
      </c>
      <c r="M541" s="83">
        <v>0.5</v>
      </c>
      <c r="N541" s="83">
        <v>0.2</v>
      </c>
      <c r="O541" s="83">
        <v>1</v>
      </c>
      <c r="P541" s="83"/>
      <c r="Q541" s="84">
        <f>(((G541*L541*2)+(H541*M541)+(I541*N541))*O541)*100</f>
        <v>210</v>
      </c>
      <c r="R541" s="85">
        <v>15000</v>
      </c>
      <c r="S541" s="85">
        <f>R541*2.5</f>
        <v>37500</v>
      </c>
      <c r="T541" s="16">
        <f>(Q541/S541)*1000</f>
        <v>5.6</v>
      </c>
    </row>
    <row r="542" spans="1:20" s="205" customFormat="1" ht="33" customHeight="1" x14ac:dyDescent="0.25">
      <c r="A542" s="107">
        <v>28</v>
      </c>
      <c r="B542" s="14" t="s">
        <v>658</v>
      </c>
      <c r="C542" s="13" t="s">
        <v>165</v>
      </c>
      <c r="D542" s="13">
        <v>7</v>
      </c>
      <c r="E542" s="14" t="s">
        <v>659</v>
      </c>
      <c r="F542" s="14" t="s">
        <v>235</v>
      </c>
      <c r="G542" s="13">
        <v>2</v>
      </c>
      <c r="H542" s="13">
        <v>1</v>
      </c>
      <c r="I542" s="13">
        <v>1</v>
      </c>
      <c r="J542" s="18">
        <f>(G542*2)+H542+I542</f>
        <v>6</v>
      </c>
      <c r="K542" s="14" t="s">
        <v>2234</v>
      </c>
      <c r="L542" s="217">
        <v>0.1</v>
      </c>
      <c r="M542" s="217">
        <v>0.1</v>
      </c>
      <c r="N542" s="217">
        <v>0.1</v>
      </c>
      <c r="O542" s="15">
        <v>1</v>
      </c>
      <c r="P542" s="15">
        <v>1</v>
      </c>
      <c r="Q542" s="77">
        <f>(((G542*L542*2)+(H542*M542)+(I542*N542))*O542*P542)*100</f>
        <v>60</v>
      </c>
      <c r="R542" s="17">
        <v>30000</v>
      </c>
      <c r="S542" s="17">
        <f>R542*5</f>
        <v>150000</v>
      </c>
      <c r="T542" s="16">
        <f>(Q542/S542)*1000</f>
        <v>0.4</v>
      </c>
    </row>
    <row r="543" spans="1:20" s="205" customFormat="1" ht="33" customHeight="1" x14ac:dyDescent="0.25">
      <c r="A543" s="107">
        <v>540</v>
      </c>
      <c r="B543" s="14" t="s">
        <v>1260</v>
      </c>
      <c r="C543" s="13" t="s">
        <v>165</v>
      </c>
      <c r="D543" s="13">
        <v>7</v>
      </c>
      <c r="E543" s="14" t="s">
        <v>1261</v>
      </c>
      <c r="F543" s="14" t="s">
        <v>235</v>
      </c>
      <c r="G543" s="13">
        <v>0</v>
      </c>
      <c r="H543" s="13">
        <v>3</v>
      </c>
      <c r="I543" s="13">
        <v>3</v>
      </c>
      <c r="J543" s="18">
        <f>(G543*2)+H543+I543</f>
        <v>6</v>
      </c>
      <c r="K543" s="14" t="s">
        <v>1262</v>
      </c>
      <c r="L543" s="15">
        <v>0.5</v>
      </c>
      <c r="M543" s="15">
        <v>0</v>
      </c>
      <c r="N543" s="15">
        <v>0</v>
      </c>
      <c r="O543" s="15">
        <v>1</v>
      </c>
      <c r="P543" s="15"/>
      <c r="Q543" s="77">
        <f>(((G543*L543*2)+(H543*M543)+(I543*N543))*O543)*100</f>
        <v>0</v>
      </c>
      <c r="R543" s="17">
        <v>200000</v>
      </c>
      <c r="S543" s="17">
        <f>R543*1</f>
        <v>200000</v>
      </c>
      <c r="T543" s="16">
        <f>(Q543/S543)*1000</f>
        <v>0</v>
      </c>
    </row>
    <row r="544" spans="1:20" s="205" customFormat="1" ht="33" customHeight="1" x14ac:dyDescent="0.25">
      <c r="A544" s="107">
        <v>541</v>
      </c>
      <c r="B544" s="394" t="s">
        <v>171</v>
      </c>
      <c r="C544" s="398" t="s">
        <v>165</v>
      </c>
      <c r="D544" s="398">
        <v>8</v>
      </c>
      <c r="E544" s="394" t="s">
        <v>172</v>
      </c>
      <c r="F544" s="194" t="s">
        <v>173</v>
      </c>
      <c r="G544" s="398">
        <v>8</v>
      </c>
      <c r="H544" s="398">
        <v>6</v>
      </c>
      <c r="I544" s="398">
        <v>1</v>
      </c>
      <c r="J544" s="196">
        <f>G544*2+H544+I544</f>
        <v>23</v>
      </c>
      <c r="K544" s="394" t="s">
        <v>175</v>
      </c>
      <c r="L544" s="357">
        <v>0.2</v>
      </c>
      <c r="M544" s="357">
        <v>0.2</v>
      </c>
      <c r="N544" s="357">
        <v>0.2</v>
      </c>
      <c r="O544" s="357">
        <v>1.3</v>
      </c>
      <c r="P544" s="357"/>
      <c r="Q544" s="201">
        <f>(((G544*L544*2)+(H544*M544)+(I544*N544))*O544)*100</f>
        <v>598.00000000000011</v>
      </c>
      <c r="R544" s="212">
        <v>10000</v>
      </c>
      <c r="S544" s="212"/>
      <c r="T544" s="16" t="e">
        <f>(Q544/S544)*1000</f>
        <v>#DIV/0!</v>
      </c>
    </row>
    <row r="545" spans="1:20" s="205" customFormat="1" ht="33" customHeight="1" x14ac:dyDescent="0.25">
      <c r="A545" s="107">
        <v>542</v>
      </c>
      <c r="B545" s="346" t="s">
        <v>157</v>
      </c>
      <c r="C545" s="351" t="s">
        <v>165</v>
      </c>
      <c r="D545" s="351">
        <v>6</v>
      </c>
      <c r="E545" s="346" t="s">
        <v>158</v>
      </c>
      <c r="F545" s="194" t="s">
        <v>159</v>
      </c>
      <c r="G545" s="351">
        <v>4</v>
      </c>
      <c r="H545" s="351">
        <v>6</v>
      </c>
      <c r="I545" s="351">
        <v>6</v>
      </c>
      <c r="J545" s="196">
        <f>(G545*2)+H545+I545</f>
        <v>20</v>
      </c>
      <c r="K545" s="394" t="s">
        <v>160</v>
      </c>
      <c r="L545" s="423">
        <v>0.2</v>
      </c>
      <c r="M545" s="423">
        <v>0.2</v>
      </c>
      <c r="N545" s="423">
        <v>0.2</v>
      </c>
      <c r="O545" s="248">
        <v>1.1499999999999999</v>
      </c>
      <c r="P545" s="248">
        <v>1</v>
      </c>
      <c r="Q545" s="198">
        <f>(((G545*L545*2)+(H545*M545)+(I545*N545))*O545)*100</f>
        <v>459.99999999999994</v>
      </c>
      <c r="R545" s="212">
        <v>5000</v>
      </c>
      <c r="S545" s="216">
        <f>R545*5</f>
        <v>25000</v>
      </c>
      <c r="T545" s="198">
        <f>(Q545/R545)*1000</f>
        <v>91.999999999999986</v>
      </c>
    </row>
    <row r="546" spans="1:20" s="205" customFormat="1" ht="33" customHeight="1" x14ac:dyDescent="0.25">
      <c r="A546" s="107">
        <v>543</v>
      </c>
      <c r="B546" s="394" t="s">
        <v>945</v>
      </c>
      <c r="C546" s="398"/>
      <c r="D546" s="398">
        <v>19</v>
      </c>
      <c r="E546" s="394" t="s">
        <v>172</v>
      </c>
      <c r="F546" s="194" t="s">
        <v>946</v>
      </c>
      <c r="G546" s="398">
        <v>2</v>
      </c>
      <c r="H546" s="398">
        <v>0</v>
      </c>
      <c r="I546" s="398">
        <v>0</v>
      </c>
      <c r="J546" s="278">
        <f>(G546*2)+H546+I546</f>
        <v>4</v>
      </c>
      <c r="K546" s="394"/>
      <c r="L546" s="398"/>
      <c r="M546" s="398"/>
      <c r="N546" s="398"/>
      <c r="O546" s="398"/>
      <c r="P546" s="398"/>
      <c r="Q546" s="198">
        <f>(((G546*L546*2)+(H546*M546)+(I546*N546))*O546)*100</f>
        <v>0</v>
      </c>
      <c r="R546" s="212">
        <v>0.1</v>
      </c>
      <c r="S546" s="212"/>
      <c r="T546" s="16" t="e">
        <f>(Q546/S546)*1000</f>
        <v>#DIV/0!</v>
      </c>
    </row>
    <row r="547" spans="1:20" s="205" customFormat="1" ht="33" customHeight="1" x14ac:dyDescent="0.25">
      <c r="A547" s="107">
        <v>544</v>
      </c>
      <c r="B547" s="394" t="s">
        <v>433</v>
      </c>
      <c r="C547" s="398" t="s">
        <v>165</v>
      </c>
      <c r="D547" s="398">
        <v>2</v>
      </c>
      <c r="E547" s="394" t="s">
        <v>434</v>
      </c>
      <c r="F547" s="194" t="s">
        <v>435</v>
      </c>
      <c r="G547" s="398">
        <v>2</v>
      </c>
      <c r="H547" s="398">
        <v>1</v>
      </c>
      <c r="I547" s="398">
        <v>1</v>
      </c>
      <c r="J547" s="196">
        <f>(G547*2)+H547+I547</f>
        <v>6</v>
      </c>
      <c r="K547" s="394" t="s">
        <v>185</v>
      </c>
      <c r="L547" s="248">
        <v>0.25</v>
      </c>
      <c r="M547" s="248">
        <v>0.5</v>
      </c>
      <c r="N547" s="248">
        <v>0.2</v>
      </c>
      <c r="O547" s="248">
        <v>1</v>
      </c>
      <c r="P547" s="248"/>
      <c r="Q547" s="201">
        <f>(((G547*L547*2)+(H547*M547)+(I547*N547))*O547)*100</f>
        <v>170</v>
      </c>
      <c r="R547" s="212">
        <v>12000</v>
      </c>
      <c r="S547" s="212"/>
      <c r="T547" s="16" t="e">
        <f>(Q547/S547)*1000</f>
        <v>#DIV/0!</v>
      </c>
    </row>
    <row r="548" spans="1:20" s="205" customFormat="1" ht="33" customHeight="1" x14ac:dyDescent="0.25">
      <c r="A548" s="107">
        <v>545</v>
      </c>
      <c r="B548" s="394" t="s">
        <v>1004</v>
      </c>
      <c r="C548" s="398" t="s">
        <v>165</v>
      </c>
      <c r="D548" s="398">
        <v>4</v>
      </c>
      <c r="E548" s="394" t="s">
        <v>1005</v>
      </c>
      <c r="F548" s="194" t="s">
        <v>1006</v>
      </c>
      <c r="G548" s="398">
        <v>2</v>
      </c>
      <c r="H548" s="398">
        <v>6</v>
      </c>
      <c r="I548" s="398">
        <v>6</v>
      </c>
      <c r="J548" s="196">
        <f>(G548*2)+H548+I548</f>
        <v>16</v>
      </c>
      <c r="K548" s="394" t="s">
        <v>1007</v>
      </c>
      <c r="L548" s="398"/>
      <c r="M548" s="398"/>
      <c r="N548" s="398"/>
      <c r="O548" s="248">
        <v>1.1499999999999999</v>
      </c>
      <c r="P548" s="248"/>
      <c r="Q548" s="198">
        <f>(((G548*L548*2)+(H548*M548)+(I548*N548))*O548)*100</f>
        <v>0</v>
      </c>
      <c r="R548" s="212">
        <v>0.1</v>
      </c>
      <c r="S548" s="212"/>
      <c r="T548" s="16" t="e">
        <f>(Q548/S548)*1000</f>
        <v>#DIV/0!</v>
      </c>
    </row>
    <row r="549" spans="1:20" s="205" customFormat="1" ht="33" customHeight="1" x14ac:dyDescent="0.25">
      <c r="A549" s="107">
        <v>546</v>
      </c>
      <c r="B549" s="394" t="s">
        <v>763</v>
      </c>
      <c r="C549" s="398"/>
      <c r="D549" s="398">
        <v>11</v>
      </c>
      <c r="E549" s="394" t="s">
        <v>154</v>
      </c>
      <c r="F549" s="279" t="s">
        <v>764</v>
      </c>
      <c r="G549" s="398">
        <v>10</v>
      </c>
      <c r="H549" s="398">
        <v>0</v>
      </c>
      <c r="I549" s="398">
        <v>0</v>
      </c>
      <c r="J549" s="196">
        <f>(G549*2)+H549+I549</f>
        <v>20</v>
      </c>
      <c r="K549" s="394"/>
      <c r="L549" s="398"/>
      <c r="M549" s="398"/>
      <c r="N549" s="398"/>
      <c r="O549" s="248">
        <v>1.3</v>
      </c>
      <c r="P549" s="248"/>
      <c r="Q549" s="201">
        <f>(((G549*L549*2)+(H549*M549)+(I549*N549))*O549)*100</f>
        <v>0</v>
      </c>
      <c r="R549" s="212">
        <v>0.1</v>
      </c>
      <c r="S549" s="212"/>
      <c r="T549" s="16" t="e">
        <f>(Q549/S549)*1000</f>
        <v>#DIV/0!</v>
      </c>
    </row>
    <row r="550" spans="1:20" s="205" customFormat="1" ht="33" customHeight="1" x14ac:dyDescent="0.25">
      <c r="A550" s="107">
        <v>547</v>
      </c>
      <c r="B550" s="394" t="s">
        <v>214</v>
      </c>
      <c r="C550" s="398" t="s">
        <v>165</v>
      </c>
      <c r="D550" s="398">
        <v>3</v>
      </c>
      <c r="E550" s="394" t="s">
        <v>215</v>
      </c>
      <c r="F550" s="194" t="s">
        <v>216</v>
      </c>
      <c r="G550" s="398">
        <v>10</v>
      </c>
      <c r="H550" s="398">
        <v>6</v>
      </c>
      <c r="I550" s="398">
        <v>3</v>
      </c>
      <c r="J550" s="196">
        <f>(G550*2)+H550+I550</f>
        <v>29</v>
      </c>
      <c r="K550" s="394" t="s">
        <v>217</v>
      </c>
      <c r="L550" s="248">
        <v>0.1</v>
      </c>
      <c r="M550" s="248">
        <v>0.1</v>
      </c>
      <c r="N550" s="248">
        <v>0.1</v>
      </c>
      <c r="O550" s="248">
        <v>1.1499999999999999</v>
      </c>
      <c r="P550" s="248"/>
      <c r="Q550" s="198">
        <f>(((G550*L550*2)+(H550*M550)+(I550*N550))*O550)*100</f>
        <v>333.5</v>
      </c>
      <c r="R550" s="212">
        <v>8000</v>
      </c>
      <c r="S550" s="212"/>
      <c r="T550" s="16" t="e">
        <f>(Q550/S550)*1000</f>
        <v>#DIV/0!</v>
      </c>
    </row>
    <row r="551" spans="1:20" s="205" customFormat="1" ht="33" customHeight="1" x14ac:dyDescent="0.25">
      <c r="A551" s="107">
        <v>548</v>
      </c>
      <c r="B551" s="412" t="s">
        <v>919</v>
      </c>
      <c r="C551" s="414"/>
      <c r="D551" s="414">
        <v>8</v>
      </c>
      <c r="E551" s="412" t="s">
        <v>158</v>
      </c>
      <c r="F551" s="276" t="s">
        <v>920</v>
      </c>
      <c r="G551" s="414">
        <v>6</v>
      </c>
      <c r="H551" s="414">
        <v>6</v>
      </c>
      <c r="I551" s="414">
        <v>1</v>
      </c>
      <c r="J551" s="278">
        <f>(G551*2)+H551+I551</f>
        <v>19</v>
      </c>
      <c r="K551" s="412"/>
      <c r="L551" s="414"/>
      <c r="M551" s="414"/>
      <c r="N551" s="414"/>
      <c r="O551" s="414"/>
      <c r="P551" s="414"/>
      <c r="Q551" s="201">
        <f>(((G551*L551*2)+(H551*M551)+(I551*N551))*O551)*100</f>
        <v>0</v>
      </c>
      <c r="R551" s="199">
        <v>0.1</v>
      </c>
      <c r="S551" s="199"/>
      <c r="T551" s="16" t="e">
        <f>(Q551/S551)*1000</f>
        <v>#DIV/0!</v>
      </c>
    </row>
    <row r="552" spans="1:20" s="205" customFormat="1" ht="33" customHeight="1" x14ac:dyDescent="0.25">
      <c r="A552" s="107">
        <v>549</v>
      </c>
      <c r="B552" s="394" t="s">
        <v>953</v>
      </c>
      <c r="C552" s="398"/>
      <c r="D552" s="398">
        <v>8</v>
      </c>
      <c r="E552" s="394" t="s">
        <v>172</v>
      </c>
      <c r="F552" s="276" t="s">
        <v>920</v>
      </c>
      <c r="G552" s="398">
        <v>6</v>
      </c>
      <c r="H552" s="398">
        <v>6</v>
      </c>
      <c r="I552" s="398">
        <v>1</v>
      </c>
      <c r="J552" s="196">
        <f>(G552*2)+H552+I552</f>
        <v>19</v>
      </c>
      <c r="K552" s="394"/>
      <c r="L552" s="398"/>
      <c r="M552" s="398"/>
      <c r="N552" s="398"/>
      <c r="O552" s="398"/>
      <c r="P552" s="398"/>
      <c r="Q552" s="198">
        <f>(((G552*L552*2)+(H552*M552)+(I552*N552))*O552)*100</f>
        <v>0</v>
      </c>
      <c r="R552" s="212">
        <v>0.1</v>
      </c>
      <c r="S552" s="212"/>
      <c r="T552" s="16" t="e">
        <f>(Q552/S552)*1000</f>
        <v>#DIV/0!</v>
      </c>
    </row>
    <row r="553" spans="1:20" s="205" customFormat="1" ht="33" customHeight="1" x14ac:dyDescent="0.25">
      <c r="A553" s="107">
        <v>550</v>
      </c>
      <c r="B553" s="394" t="s">
        <v>921</v>
      </c>
      <c r="C553" s="398"/>
      <c r="D553" s="398">
        <v>8</v>
      </c>
      <c r="E553" s="394" t="s">
        <v>158</v>
      </c>
      <c r="F553" s="194" t="s">
        <v>922</v>
      </c>
      <c r="G553" s="398">
        <v>6</v>
      </c>
      <c r="H553" s="398">
        <v>6</v>
      </c>
      <c r="I553" s="398">
        <v>1</v>
      </c>
      <c r="J553" s="196">
        <f>(G553*2)+H553+I553</f>
        <v>19</v>
      </c>
      <c r="K553" s="394"/>
      <c r="L553" s="398"/>
      <c r="M553" s="398"/>
      <c r="N553" s="398"/>
      <c r="O553" s="398"/>
      <c r="P553" s="398"/>
      <c r="Q553" s="198">
        <f>(((G553*L553*2)+(H553*M553)+(I553*N553))*O553)*100</f>
        <v>0</v>
      </c>
      <c r="R553" s="212">
        <v>0.1</v>
      </c>
      <c r="S553" s="212"/>
      <c r="T553" s="16" t="e">
        <f>(Q553/S553)*1000</f>
        <v>#DIV/0!</v>
      </c>
    </row>
    <row r="554" spans="1:20" s="205" customFormat="1" ht="33" customHeight="1" x14ac:dyDescent="0.25">
      <c r="A554" s="107">
        <v>551</v>
      </c>
      <c r="B554" s="411" t="s">
        <v>522</v>
      </c>
      <c r="C554" s="411" t="s">
        <v>152</v>
      </c>
      <c r="D554" s="411">
        <v>7</v>
      </c>
      <c r="E554" s="411" t="s">
        <v>523</v>
      </c>
      <c r="F554" s="194" t="s">
        <v>524</v>
      </c>
      <c r="G554" s="417">
        <v>0</v>
      </c>
      <c r="H554" s="417">
        <v>6</v>
      </c>
      <c r="I554" s="417">
        <v>3</v>
      </c>
      <c r="J554" s="204">
        <f>(G554*2)+H554+I554</f>
        <v>9</v>
      </c>
      <c r="K554" s="411" t="s">
        <v>510</v>
      </c>
      <c r="L554" s="251">
        <v>0.25</v>
      </c>
      <c r="M554" s="251">
        <v>0.1</v>
      </c>
      <c r="N554" s="251">
        <v>0.1</v>
      </c>
      <c r="O554" s="248">
        <v>1</v>
      </c>
      <c r="P554" s="248"/>
      <c r="Q554" s="201">
        <f>(((G554*L554*2)+(H554*M554)+(I554*N554))*O554)*100</f>
        <v>90.000000000000014</v>
      </c>
      <c r="R554" s="199">
        <v>10000</v>
      </c>
      <c r="S554" s="199"/>
      <c r="T554" s="16" t="e">
        <f>(Q554/S554)*1000</f>
        <v>#DIV/0!</v>
      </c>
    </row>
    <row r="555" spans="1:20" ht="33" customHeight="1" x14ac:dyDescent="0.25">
      <c r="A555" s="107">
        <v>552</v>
      </c>
      <c r="B555" s="394" t="s">
        <v>637</v>
      </c>
      <c r="C555" s="394"/>
      <c r="D555" s="394" t="s">
        <v>343</v>
      </c>
      <c r="E555" s="394" t="s">
        <v>638</v>
      </c>
      <c r="F555" s="194" t="s">
        <v>524</v>
      </c>
      <c r="G555" s="398">
        <v>10</v>
      </c>
      <c r="H555" s="398">
        <v>6</v>
      </c>
      <c r="I555" s="398">
        <v>6</v>
      </c>
      <c r="J555" s="196">
        <f>G555*2+H555+I555</f>
        <v>32</v>
      </c>
      <c r="K555" s="194" t="s">
        <v>639</v>
      </c>
      <c r="L555" s="248">
        <v>0.8</v>
      </c>
      <c r="M555" s="248">
        <v>1</v>
      </c>
      <c r="N555" s="248">
        <v>1</v>
      </c>
      <c r="O555" s="248">
        <v>1.3</v>
      </c>
      <c r="P555" s="248"/>
      <c r="Q555" s="198">
        <f>(((G555*L555*2)+(H555*M555)+(I555*N555))*O555)*100</f>
        <v>3640</v>
      </c>
      <c r="R555" s="199">
        <v>1500000</v>
      </c>
      <c r="S555" s="199"/>
      <c r="T555" s="16" t="e">
        <f>(Q555/S555)*1000</f>
        <v>#DIV/0!</v>
      </c>
    </row>
    <row r="556" spans="1:20" ht="33" customHeight="1" x14ac:dyDescent="0.25">
      <c r="A556" s="107">
        <v>553</v>
      </c>
      <c r="B556" s="394" t="s">
        <v>747</v>
      </c>
      <c r="C556" s="394"/>
      <c r="D556" s="394">
        <v>13</v>
      </c>
      <c r="E556" s="394" t="s">
        <v>303</v>
      </c>
      <c r="F556" s="194" t="s">
        <v>524</v>
      </c>
      <c r="G556" s="398">
        <v>0</v>
      </c>
      <c r="H556" s="398">
        <v>6</v>
      </c>
      <c r="I556" s="398">
        <v>0</v>
      </c>
      <c r="J556" s="196">
        <f>(G556*2)+H556+I556</f>
        <v>6</v>
      </c>
      <c r="K556" s="394"/>
      <c r="L556" s="248"/>
      <c r="M556" s="248"/>
      <c r="N556" s="248"/>
      <c r="O556" s="248">
        <v>1.3</v>
      </c>
      <c r="P556" s="248"/>
      <c r="Q556" s="201">
        <f>(((G556*L556*2)+(H556*M556)+(I556*N556))*O556)*100</f>
        <v>0</v>
      </c>
      <c r="R556" s="199">
        <v>0.1</v>
      </c>
      <c r="S556" s="199"/>
      <c r="T556" s="16" t="e">
        <f>(Q556/S556)*1000</f>
        <v>#DIV/0!</v>
      </c>
    </row>
    <row r="557" spans="1:20" ht="33" customHeight="1" x14ac:dyDescent="0.25">
      <c r="A557" s="107">
        <v>554</v>
      </c>
      <c r="B557" s="394" t="s">
        <v>1206</v>
      </c>
      <c r="C557" s="394"/>
      <c r="D557" s="394" t="s">
        <v>162</v>
      </c>
      <c r="E557" s="394" t="s">
        <v>154</v>
      </c>
      <c r="F557" s="194" t="s">
        <v>524</v>
      </c>
      <c r="G557" s="398">
        <v>0</v>
      </c>
      <c r="H557" s="398">
        <v>1</v>
      </c>
      <c r="I557" s="398">
        <v>0</v>
      </c>
      <c r="J557" s="196">
        <f>(G557*2)+H557+I557</f>
        <v>1</v>
      </c>
      <c r="K557" s="394"/>
      <c r="L557" s="248"/>
      <c r="M557" s="248"/>
      <c r="N557" s="248"/>
      <c r="O557" s="248">
        <v>1</v>
      </c>
      <c r="P557" s="248"/>
      <c r="Q557" s="201">
        <f>(((G557*L557*2)+(H557*M557)+(I557*N557))*O557)*100</f>
        <v>0</v>
      </c>
      <c r="R557" s="199">
        <v>0.1</v>
      </c>
      <c r="S557" s="199"/>
      <c r="T557" s="16" t="e">
        <f>(Q557/S557)*1000</f>
        <v>#DIV/0!</v>
      </c>
    </row>
    <row r="558" spans="1:20" ht="33" customHeight="1" x14ac:dyDescent="0.25">
      <c r="A558" s="107">
        <v>555</v>
      </c>
      <c r="B558" s="394" t="s">
        <v>1223</v>
      </c>
      <c r="C558" s="394" t="s">
        <v>165</v>
      </c>
      <c r="D558" s="394">
        <v>5</v>
      </c>
      <c r="E558" s="394" t="s">
        <v>1224</v>
      </c>
      <c r="F558" s="194" t="s">
        <v>524</v>
      </c>
      <c r="G558" s="398">
        <v>0</v>
      </c>
      <c r="H558" s="398">
        <v>1</v>
      </c>
      <c r="I558" s="398">
        <v>1</v>
      </c>
      <c r="J558" s="196">
        <f>G558*2+H558+I558</f>
        <v>2</v>
      </c>
      <c r="K558" s="394"/>
      <c r="L558" s="248"/>
      <c r="M558" s="248"/>
      <c r="N558" s="248"/>
      <c r="O558" s="248">
        <v>1</v>
      </c>
      <c r="P558" s="248"/>
      <c r="Q558" s="201">
        <f>(((G558*L558*2)+(H558*M558)+(I558*N558))*O558)*100</f>
        <v>0</v>
      </c>
      <c r="R558" s="199">
        <v>0.1</v>
      </c>
      <c r="S558" s="199"/>
      <c r="T558" s="16" t="e">
        <f>(Q558/S558)*1000</f>
        <v>#DIV/0!</v>
      </c>
    </row>
    <row r="559" spans="1:20" ht="33" customHeight="1" x14ac:dyDescent="0.25">
      <c r="A559" s="107">
        <v>556</v>
      </c>
      <c r="B559" s="394" t="s">
        <v>1366</v>
      </c>
      <c r="C559" s="394" t="s">
        <v>165</v>
      </c>
      <c r="D559" s="398">
        <v>5</v>
      </c>
      <c r="E559" s="394" t="s">
        <v>1367</v>
      </c>
      <c r="F559" s="194" t="s">
        <v>524</v>
      </c>
      <c r="G559" s="398">
        <v>0</v>
      </c>
      <c r="H559" s="398">
        <v>6</v>
      </c>
      <c r="I559" s="398">
        <v>3</v>
      </c>
      <c r="J559" s="196">
        <f>(G559*2)+H559+I559</f>
        <v>9</v>
      </c>
      <c r="K559" s="394"/>
      <c r="L559" s="248"/>
      <c r="M559" s="248"/>
      <c r="N559" s="248"/>
      <c r="O559" s="248">
        <v>1</v>
      </c>
      <c r="P559" s="248"/>
      <c r="Q559" s="198">
        <f>(((G559*L559*2)+(H559*M559)+(I559*N559))*O559)*100</f>
        <v>0</v>
      </c>
      <c r="R559" s="199">
        <v>0.1</v>
      </c>
      <c r="S559" s="199"/>
      <c r="T559" s="16" t="e">
        <f>(Q559/S559)*1000</f>
        <v>#DIV/0!</v>
      </c>
    </row>
    <row r="560" spans="1:20" ht="33" customHeight="1" x14ac:dyDescent="0.25">
      <c r="A560" s="107">
        <v>557</v>
      </c>
      <c r="B560" s="394" t="s">
        <v>1368</v>
      </c>
      <c r="C560" s="394" t="s">
        <v>152</v>
      </c>
      <c r="D560" s="394">
        <v>6</v>
      </c>
      <c r="E560" s="394" t="s">
        <v>1369</v>
      </c>
      <c r="F560" s="394" t="s">
        <v>524</v>
      </c>
      <c r="G560" s="398">
        <v>0</v>
      </c>
      <c r="H560" s="398">
        <v>6</v>
      </c>
      <c r="I560" s="398">
        <v>3</v>
      </c>
      <c r="J560" s="196">
        <f>G560*2+H560+I560</f>
        <v>9</v>
      </c>
      <c r="K560" s="394"/>
      <c r="L560" s="248"/>
      <c r="M560" s="248"/>
      <c r="N560" s="248"/>
      <c r="O560" s="248">
        <v>1.1499999999999999</v>
      </c>
      <c r="P560" s="248"/>
      <c r="Q560" s="201">
        <f>(((G560*L560*2)+(H560*M560)+(I560*N560))*O560)*100</f>
        <v>0</v>
      </c>
      <c r="R560" s="199">
        <v>0.1</v>
      </c>
      <c r="S560" s="199"/>
      <c r="T560" s="16" t="e">
        <f>(Q560/S560)*1000</f>
        <v>#DIV/0!</v>
      </c>
    </row>
    <row r="561" spans="1:21" ht="33" customHeight="1" x14ac:dyDescent="0.25">
      <c r="A561" s="107">
        <v>558</v>
      </c>
      <c r="B561" s="394" t="s">
        <v>1370</v>
      </c>
      <c r="C561" s="394" t="s">
        <v>165</v>
      </c>
      <c r="D561" s="394">
        <v>12</v>
      </c>
      <c r="E561" s="394" t="s">
        <v>1371</v>
      </c>
      <c r="F561" s="394" t="s">
        <v>524</v>
      </c>
      <c r="G561" s="398">
        <v>0</v>
      </c>
      <c r="H561" s="398">
        <v>3</v>
      </c>
      <c r="I561" s="398">
        <v>6</v>
      </c>
      <c r="J561" s="196">
        <f>(G561*2)+H561+I561</f>
        <v>9</v>
      </c>
      <c r="K561" s="394"/>
      <c r="L561" s="248"/>
      <c r="M561" s="248"/>
      <c r="N561" s="248"/>
      <c r="O561" s="248">
        <v>1</v>
      </c>
      <c r="P561" s="248"/>
      <c r="Q561" s="198">
        <f>(((G561*L561*2)+(H561*M561)+(I561*N561))*O561)*100</f>
        <v>0</v>
      </c>
      <c r="R561" s="199">
        <v>0.1</v>
      </c>
      <c r="S561" s="199"/>
      <c r="T561" s="16" t="e">
        <f>(Q561/S561)*1000</f>
        <v>#DIV/0!</v>
      </c>
    </row>
    <row r="562" spans="1:21" ht="33" customHeight="1" x14ac:dyDescent="0.25">
      <c r="A562" s="107">
        <v>559</v>
      </c>
      <c r="B562" s="394" t="s">
        <v>1372</v>
      </c>
      <c r="C562" s="394"/>
      <c r="D562" s="398">
        <v>14</v>
      </c>
      <c r="E562" s="394" t="s">
        <v>1373</v>
      </c>
      <c r="F562" s="394" t="s">
        <v>524</v>
      </c>
      <c r="G562" s="398">
        <v>0</v>
      </c>
      <c r="H562" s="398">
        <v>3</v>
      </c>
      <c r="I562" s="398">
        <v>6</v>
      </c>
      <c r="J562" s="196">
        <f>(G562*2)+H562+I562</f>
        <v>9</v>
      </c>
      <c r="K562" s="394"/>
      <c r="L562" s="248"/>
      <c r="M562" s="248"/>
      <c r="N562" s="248"/>
      <c r="O562" s="248">
        <v>1.3</v>
      </c>
      <c r="P562" s="248"/>
      <c r="Q562" s="407">
        <f>(((G562*L562*2)+(H562*M562)+(I562*N562))*O562)*100</f>
        <v>0</v>
      </c>
      <c r="R562" s="212">
        <v>0.1</v>
      </c>
      <c r="S562" s="212"/>
      <c r="T562" s="16" t="e">
        <f>(Q562/S562)*1000</f>
        <v>#DIV/0!</v>
      </c>
    </row>
    <row r="563" spans="1:21" ht="33" customHeight="1" x14ac:dyDescent="0.25">
      <c r="A563" s="107">
        <v>560</v>
      </c>
      <c r="B563" s="411" t="s">
        <v>1400</v>
      </c>
      <c r="C563" s="411"/>
      <c r="D563" s="411">
        <v>15</v>
      </c>
      <c r="E563" s="411" t="s">
        <v>1401</v>
      </c>
      <c r="F563" s="394" t="s">
        <v>524</v>
      </c>
      <c r="G563" s="417">
        <v>2</v>
      </c>
      <c r="H563" s="417">
        <v>1</v>
      </c>
      <c r="I563" s="417">
        <v>6</v>
      </c>
      <c r="J563" s="204">
        <f>(G563*2)+H563+I563</f>
        <v>11</v>
      </c>
      <c r="K563" s="411"/>
      <c r="L563" s="202"/>
      <c r="M563" s="202"/>
      <c r="N563" s="202"/>
      <c r="O563" s="197">
        <v>1</v>
      </c>
      <c r="P563" s="248"/>
      <c r="Q563" s="409">
        <f>(((G563*L563*2)+(H563*M563)+(I563*N563))*O563)*100</f>
        <v>0</v>
      </c>
      <c r="R563" s="212">
        <v>0.1</v>
      </c>
      <c r="S563" s="212"/>
      <c r="T563" s="16" t="e">
        <f>(Q563/S563)*1000</f>
        <v>#DIV/0!</v>
      </c>
    </row>
    <row r="564" spans="1:21" ht="33" customHeight="1" x14ac:dyDescent="0.25">
      <c r="A564" s="107">
        <v>561</v>
      </c>
      <c r="B564" s="394" t="s">
        <v>1402</v>
      </c>
      <c r="C564" s="394"/>
      <c r="D564" s="398" t="s">
        <v>1403</v>
      </c>
      <c r="E564" s="394" t="s">
        <v>1404</v>
      </c>
      <c r="F564" s="394" t="s">
        <v>524</v>
      </c>
      <c r="G564" s="398">
        <v>2</v>
      </c>
      <c r="H564" s="398">
        <v>6</v>
      </c>
      <c r="I564" s="398">
        <v>1</v>
      </c>
      <c r="J564" s="196">
        <f>G564*2+H564+I564</f>
        <v>11</v>
      </c>
      <c r="K564" s="394"/>
      <c r="L564" s="248"/>
      <c r="M564" s="248"/>
      <c r="N564" s="248"/>
      <c r="O564" s="248">
        <v>1</v>
      </c>
      <c r="P564" s="248"/>
      <c r="Q564" s="198">
        <f>(((G564*L564*2)+(H564*M564)+(I564*N564))*O564)*100</f>
        <v>0</v>
      </c>
      <c r="R564" s="199">
        <v>0.1</v>
      </c>
      <c r="S564" s="199"/>
      <c r="T564" s="16" t="e">
        <f>(Q564/S564)*1000</f>
        <v>#DIV/0!</v>
      </c>
    </row>
    <row r="565" spans="1:21" ht="33" customHeight="1" x14ac:dyDescent="0.25">
      <c r="A565" s="107">
        <v>562</v>
      </c>
      <c r="B565" s="394" t="s">
        <v>1438</v>
      </c>
      <c r="C565" s="394" t="s">
        <v>165</v>
      </c>
      <c r="D565" s="394">
        <v>6</v>
      </c>
      <c r="E565" s="394" t="s">
        <v>1439</v>
      </c>
      <c r="F565" s="394" t="s">
        <v>524</v>
      </c>
      <c r="G565" s="398">
        <v>0</v>
      </c>
      <c r="H565" s="398">
        <v>3</v>
      </c>
      <c r="I565" s="398">
        <v>9</v>
      </c>
      <c r="J565" s="196">
        <f>G565*2+H565+I565</f>
        <v>12</v>
      </c>
      <c r="K565" s="394"/>
      <c r="L565" s="248"/>
      <c r="M565" s="248"/>
      <c r="N565" s="248"/>
      <c r="O565" s="248">
        <v>1.1499999999999999</v>
      </c>
      <c r="P565" s="248"/>
      <c r="Q565" s="201">
        <f>(((G565*L565*2)+(H565*M565)+(I565*N565))*O565)*100</f>
        <v>0</v>
      </c>
      <c r="R565" s="199">
        <v>0.1</v>
      </c>
      <c r="S565" s="199"/>
      <c r="T565" s="16" t="e">
        <f>(Q565/S565)*1000</f>
        <v>#DIV/0!</v>
      </c>
    </row>
    <row r="566" spans="1:21" ht="33" customHeight="1" x14ac:dyDescent="0.25">
      <c r="A566" s="107">
        <v>563</v>
      </c>
      <c r="B566" s="394" t="s">
        <v>1440</v>
      </c>
      <c r="C566" s="394" t="s">
        <v>165</v>
      </c>
      <c r="D566" s="398">
        <v>10</v>
      </c>
      <c r="E566" s="394" t="s">
        <v>1441</v>
      </c>
      <c r="F566" s="394" t="s">
        <v>524</v>
      </c>
      <c r="G566" s="398">
        <v>0</v>
      </c>
      <c r="H566" s="398">
        <v>6</v>
      </c>
      <c r="I566" s="398">
        <v>6</v>
      </c>
      <c r="J566" s="196">
        <f>(G566*2)+H566+I566</f>
        <v>12</v>
      </c>
      <c r="K566" s="394"/>
      <c r="L566" s="248"/>
      <c r="M566" s="248"/>
      <c r="N566" s="248"/>
      <c r="O566" s="248">
        <v>1.1499999999999999</v>
      </c>
      <c r="P566" s="248"/>
      <c r="Q566" s="198">
        <f>(((G566*L566*2)+(H566*M566)+(I566*N566))*O566)*100</f>
        <v>0</v>
      </c>
      <c r="R566" s="199">
        <v>0.1</v>
      </c>
      <c r="S566" s="199"/>
      <c r="T566" s="16" t="e">
        <f>(Q566/S566)*1000</f>
        <v>#DIV/0!</v>
      </c>
    </row>
    <row r="567" spans="1:21" ht="33" customHeight="1" x14ac:dyDescent="0.25">
      <c r="A567" s="107">
        <v>564</v>
      </c>
      <c r="B567" s="394" t="s">
        <v>1442</v>
      </c>
      <c r="C567" s="398" t="s">
        <v>165</v>
      </c>
      <c r="D567" s="398">
        <v>11</v>
      </c>
      <c r="E567" s="394" t="s">
        <v>1443</v>
      </c>
      <c r="F567" s="394" t="s">
        <v>524</v>
      </c>
      <c r="G567" s="398">
        <v>0</v>
      </c>
      <c r="H567" s="398">
        <v>6</v>
      </c>
      <c r="I567" s="398">
        <v>6</v>
      </c>
      <c r="J567" s="196">
        <f>(G567*2)+H567+I567</f>
        <v>12</v>
      </c>
      <c r="K567" s="394"/>
      <c r="L567" s="248"/>
      <c r="M567" s="248"/>
      <c r="N567" s="248"/>
      <c r="O567" s="248">
        <v>1.1499999999999999</v>
      </c>
      <c r="P567" s="248"/>
      <c r="Q567" s="201">
        <f>(((G567*L567*2)+(H567*M567)+(I567*N567))*O567)*100</f>
        <v>0</v>
      </c>
      <c r="R567" s="199">
        <v>0.1</v>
      </c>
      <c r="S567" s="199"/>
      <c r="T567" s="16" t="e">
        <f>(Q567/S567)*1000</f>
        <v>#DIV/0!</v>
      </c>
    </row>
    <row r="568" spans="1:21" ht="33" customHeight="1" x14ac:dyDescent="0.25">
      <c r="A568" s="107">
        <v>565</v>
      </c>
      <c r="B568" s="394" t="s">
        <v>1452</v>
      </c>
      <c r="C568" s="394"/>
      <c r="D568" s="394">
        <v>18</v>
      </c>
      <c r="E568" s="394" t="s">
        <v>1453</v>
      </c>
      <c r="F568" s="394" t="s">
        <v>524</v>
      </c>
      <c r="G568" s="398">
        <v>2</v>
      </c>
      <c r="H568" s="398">
        <v>3</v>
      </c>
      <c r="I568" s="398">
        <v>6</v>
      </c>
      <c r="J568" s="196">
        <f>G568*2+H568+I568</f>
        <v>13</v>
      </c>
      <c r="K568" s="194"/>
      <c r="L568" s="197"/>
      <c r="M568" s="197"/>
      <c r="N568" s="197"/>
      <c r="O568" s="197">
        <v>1.3</v>
      </c>
      <c r="P568" s="197"/>
      <c r="Q568" s="198">
        <f>(((G568*L568*2)+(H568*M568)+(I568*N568))*O568)*100</f>
        <v>0</v>
      </c>
      <c r="R568" s="199">
        <v>0.1</v>
      </c>
      <c r="S568" s="199"/>
      <c r="T568" s="16" t="e">
        <f>(Q568/S568)*1000</f>
        <v>#DIV/0!</v>
      </c>
    </row>
    <row r="569" spans="1:21" ht="33" customHeight="1" x14ac:dyDescent="0.25">
      <c r="A569" s="107">
        <v>566</v>
      </c>
      <c r="B569" s="394" t="s">
        <v>1454</v>
      </c>
      <c r="C569" s="394"/>
      <c r="D569" s="398">
        <v>18</v>
      </c>
      <c r="E569" s="394" t="s">
        <v>279</v>
      </c>
      <c r="F569" s="394" t="s">
        <v>524</v>
      </c>
      <c r="G569" s="398">
        <v>2</v>
      </c>
      <c r="H569" s="398">
        <v>3</v>
      </c>
      <c r="I569" s="398">
        <v>6</v>
      </c>
      <c r="J569" s="196">
        <f>(G569*2)+H569+I569</f>
        <v>13</v>
      </c>
      <c r="K569" s="194"/>
      <c r="L569" s="197"/>
      <c r="M569" s="197"/>
      <c r="N569" s="197"/>
      <c r="O569" s="197">
        <v>1</v>
      </c>
      <c r="P569" s="197"/>
      <c r="Q569" s="201">
        <f>(((G569*L569*2)+(H569*M569)+(I569*N569))*O569)*100</f>
        <v>0</v>
      </c>
      <c r="R569" s="199">
        <v>0.1</v>
      </c>
      <c r="S569" s="199"/>
      <c r="T569" s="16" t="e">
        <f>(Q569/S569)*1000</f>
        <v>#DIV/0!</v>
      </c>
    </row>
    <row r="570" spans="1:21" ht="33" customHeight="1" x14ac:dyDescent="0.25">
      <c r="A570" s="107">
        <v>567</v>
      </c>
      <c r="B570" s="411" t="s">
        <v>1455</v>
      </c>
      <c r="C570" s="411"/>
      <c r="D570" s="411">
        <v>13</v>
      </c>
      <c r="E570" s="411" t="s">
        <v>1456</v>
      </c>
      <c r="F570" s="394" t="s">
        <v>524</v>
      </c>
      <c r="G570" s="417">
        <v>6</v>
      </c>
      <c r="H570" s="417">
        <v>1</v>
      </c>
      <c r="I570" s="417">
        <v>1</v>
      </c>
      <c r="J570" s="204">
        <f>(G570*2)+H570+I570</f>
        <v>14</v>
      </c>
      <c r="K570" s="411"/>
      <c r="L570" s="251"/>
      <c r="M570" s="251"/>
      <c r="N570" s="251"/>
      <c r="O570" s="248">
        <v>1.1499999999999999</v>
      </c>
      <c r="P570" s="248"/>
      <c r="Q570" s="201">
        <f>(((G570*L570*2)+(H570*M570)+(I570*N570))*O570)*100</f>
        <v>0</v>
      </c>
      <c r="R570" s="199">
        <v>0.1</v>
      </c>
      <c r="S570" s="199"/>
      <c r="T570" s="16" t="e">
        <f>(Q570/S570)*1000</f>
        <v>#DIV/0!</v>
      </c>
    </row>
    <row r="571" spans="1:21" ht="33" customHeight="1" x14ac:dyDescent="0.25">
      <c r="A571" s="107">
        <v>568</v>
      </c>
      <c r="B571" s="394" t="s">
        <v>1463</v>
      </c>
      <c r="C571" s="394"/>
      <c r="D571" s="398">
        <v>13</v>
      </c>
      <c r="E571" s="394" t="s">
        <v>1464</v>
      </c>
      <c r="F571" s="394" t="s">
        <v>524</v>
      </c>
      <c r="G571" s="398">
        <v>0</v>
      </c>
      <c r="H571" s="398">
        <v>6</v>
      </c>
      <c r="I571" s="398">
        <v>9</v>
      </c>
      <c r="J571" s="196">
        <f>(G571*2)+H571+I571</f>
        <v>15</v>
      </c>
      <c r="K571" s="194"/>
      <c r="L571" s="197"/>
      <c r="M571" s="197"/>
      <c r="N571" s="197"/>
      <c r="O571" s="197">
        <v>1</v>
      </c>
      <c r="P571" s="197"/>
      <c r="Q571" s="198">
        <f>(((G571*L571*2)+(H571*M571)+(I571*N571))*O571)*100</f>
        <v>0</v>
      </c>
      <c r="R571" s="199">
        <v>0.1</v>
      </c>
      <c r="S571" s="199"/>
      <c r="T571" s="16" t="e">
        <f>(Q571/S571)*1000</f>
        <v>#DIV/0!</v>
      </c>
      <c r="U571" s="152"/>
    </row>
    <row r="572" spans="1:21" ht="33" customHeight="1" x14ac:dyDescent="0.25">
      <c r="A572" s="107">
        <v>569</v>
      </c>
      <c r="B572" s="394" t="s">
        <v>1479</v>
      </c>
      <c r="C572" s="394"/>
      <c r="D572" s="394" t="s">
        <v>1480</v>
      </c>
      <c r="E572" s="394" t="s">
        <v>1481</v>
      </c>
      <c r="F572" s="394" t="s">
        <v>524</v>
      </c>
      <c r="G572" s="398">
        <v>2</v>
      </c>
      <c r="H572" s="398">
        <v>6</v>
      </c>
      <c r="I572" s="398">
        <v>6</v>
      </c>
      <c r="J572" s="196">
        <f>G572*2+H572+I572</f>
        <v>16</v>
      </c>
      <c r="K572" s="194"/>
      <c r="L572" s="197"/>
      <c r="M572" s="197"/>
      <c r="N572" s="197"/>
      <c r="O572" s="197">
        <v>1.3</v>
      </c>
      <c r="P572" s="197"/>
      <c r="Q572" s="198">
        <f>(((G572*L572*2)+(H572*M572)+(I572*N572))*O572)*100</f>
        <v>0</v>
      </c>
      <c r="R572" s="199">
        <v>0.1</v>
      </c>
      <c r="S572" s="199"/>
      <c r="T572" s="16" t="e">
        <f>(Q572/S572)*1000</f>
        <v>#DIV/0!</v>
      </c>
    </row>
    <row r="573" spans="1:21" ht="33" customHeight="1" x14ac:dyDescent="0.25">
      <c r="A573" s="107">
        <v>570</v>
      </c>
      <c r="B573" s="394" t="s">
        <v>1486</v>
      </c>
      <c r="C573" s="394"/>
      <c r="D573" s="394" t="s">
        <v>1487</v>
      </c>
      <c r="E573" s="394" t="s">
        <v>1488</v>
      </c>
      <c r="F573" s="394" t="s">
        <v>524</v>
      </c>
      <c r="G573" s="398">
        <v>4</v>
      </c>
      <c r="H573" s="398">
        <v>3</v>
      </c>
      <c r="I573" s="398">
        <v>6</v>
      </c>
      <c r="J573" s="196">
        <f>(G573*2)+H573+I573</f>
        <v>17</v>
      </c>
      <c r="K573" s="394"/>
      <c r="L573" s="248"/>
      <c r="M573" s="248"/>
      <c r="N573" s="248"/>
      <c r="O573" s="248">
        <v>1.1499999999999999</v>
      </c>
      <c r="P573" s="248"/>
      <c r="Q573" s="201">
        <f>(((G573*L573*2)+(H573*M573)+(I573*N573))*O573)*100</f>
        <v>0</v>
      </c>
      <c r="R573" s="199">
        <v>0.1</v>
      </c>
      <c r="S573" s="199"/>
      <c r="T573" s="16" t="e">
        <f>(Q573/S573)*1000</f>
        <v>#DIV/0!</v>
      </c>
    </row>
    <row r="574" spans="1:21" ht="33" customHeight="1" x14ac:dyDescent="0.25">
      <c r="A574" s="107">
        <v>571</v>
      </c>
      <c r="B574" s="394" t="s">
        <v>1501</v>
      </c>
      <c r="C574" s="394" t="s">
        <v>165</v>
      </c>
      <c r="D574" s="394">
        <v>12</v>
      </c>
      <c r="E574" s="394" t="s">
        <v>1502</v>
      </c>
      <c r="F574" s="394" t="s">
        <v>524</v>
      </c>
      <c r="G574" s="398">
        <v>4</v>
      </c>
      <c r="H574" s="398">
        <v>9</v>
      </c>
      <c r="I574" s="398">
        <v>9</v>
      </c>
      <c r="J574" s="196">
        <f>(G574*2)+H574+I574</f>
        <v>26</v>
      </c>
      <c r="K574" s="194"/>
      <c r="L574" s="197"/>
      <c r="M574" s="197"/>
      <c r="N574" s="197"/>
      <c r="O574" s="197">
        <v>1.1499999999999999</v>
      </c>
      <c r="P574" s="197"/>
      <c r="Q574" s="198">
        <f>(((G574*L574*2)+(H574*M574)+(I574*N574))*O574)*100</f>
        <v>0</v>
      </c>
      <c r="R574" s="199">
        <v>0.1</v>
      </c>
      <c r="S574" s="199"/>
      <c r="T574" s="16" t="e">
        <f>(Q574/S574)*1000</f>
        <v>#DIV/0!</v>
      </c>
    </row>
    <row r="575" spans="1:21" ht="33" customHeight="1" x14ac:dyDescent="0.25">
      <c r="A575" s="107">
        <v>572</v>
      </c>
      <c r="B575" s="394" t="s">
        <v>1503</v>
      </c>
      <c r="C575" s="394"/>
      <c r="D575" s="394" t="s">
        <v>1122</v>
      </c>
      <c r="E575" s="394" t="s">
        <v>1504</v>
      </c>
      <c r="F575" s="394" t="s">
        <v>524</v>
      </c>
      <c r="G575" s="398">
        <v>10</v>
      </c>
      <c r="H575" s="398">
        <v>3</v>
      </c>
      <c r="I575" s="398">
        <v>3</v>
      </c>
      <c r="J575" s="196">
        <f>G575*2+H575+I575</f>
        <v>26</v>
      </c>
      <c r="K575" s="194"/>
      <c r="L575" s="197"/>
      <c r="M575" s="197"/>
      <c r="N575" s="197"/>
      <c r="O575" s="197">
        <v>1.1499999999999999</v>
      </c>
      <c r="P575" s="197"/>
      <c r="Q575" s="198">
        <f>(((G575*L575*2)+(H575*M575)+(I575*N575))*O575)*100</f>
        <v>0</v>
      </c>
      <c r="R575" s="199">
        <v>0.1</v>
      </c>
      <c r="S575" s="199"/>
      <c r="T575" s="16" t="e">
        <f>(Q575/S575)*1000</f>
        <v>#DIV/0!</v>
      </c>
    </row>
    <row r="576" spans="1:21" ht="33" customHeight="1" x14ac:dyDescent="0.25">
      <c r="A576" s="107">
        <v>573</v>
      </c>
      <c r="B576" s="394" t="s">
        <v>1505</v>
      </c>
      <c r="C576" s="394"/>
      <c r="D576" s="394" t="s">
        <v>1506</v>
      </c>
      <c r="E576" s="394" t="s">
        <v>420</v>
      </c>
      <c r="F576" s="394" t="s">
        <v>524</v>
      </c>
      <c r="G576" s="398">
        <v>10</v>
      </c>
      <c r="H576" s="398">
        <v>6</v>
      </c>
      <c r="I576" s="398">
        <v>3</v>
      </c>
      <c r="J576" s="196">
        <f>G576*2+H576+I576</f>
        <v>29</v>
      </c>
      <c r="K576" s="394"/>
      <c r="L576" s="248"/>
      <c r="M576" s="248"/>
      <c r="N576" s="248"/>
      <c r="O576" s="248">
        <v>1</v>
      </c>
      <c r="P576" s="248"/>
      <c r="Q576" s="198">
        <f>(((G576*L576*2)+(H576*M576)+(I576*N576))*O576)*100</f>
        <v>0</v>
      </c>
      <c r="R576" s="199">
        <v>0.1</v>
      </c>
      <c r="S576" s="199"/>
      <c r="T576" s="16" t="e">
        <f>(Q576/S576)*1000</f>
        <v>#DIV/0!</v>
      </c>
    </row>
    <row r="577" spans="1:20" ht="33" customHeight="1" x14ac:dyDescent="0.25">
      <c r="A577" s="107">
        <v>574</v>
      </c>
      <c r="B577" s="394" t="s">
        <v>1507</v>
      </c>
      <c r="C577" s="394"/>
      <c r="D577" s="394" t="s">
        <v>1508</v>
      </c>
      <c r="E577" s="394" t="s">
        <v>1373</v>
      </c>
      <c r="F577" s="394" t="s">
        <v>524</v>
      </c>
      <c r="G577" s="398">
        <v>8</v>
      </c>
      <c r="H577" s="398">
        <v>6</v>
      </c>
      <c r="I577" s="398">
        <v>9</v>
      </c>
      <c r="J577" s="196">
        <f>(G577*2)+H577+I577</f>
        <v>31</v>
      </c>
      <c r="K577" s="394"/>
      <c r="L577" s="248"/>
      <c r="M577" s="248"/>
      <c r="N577" s="248"/>
      <c r="O577" s="248">
        <v>1.3</v>
      </c>
      <c r="P577" s="248"/>
      <c r="Q577" s="198">
        <f>(((G577*L577*2)+(H577*M577)+(I577*N577))*O577)*100</f>
        <v>0</v>
      </c>
      <c r="R577" s="199">
        <v>0.1</v>
      </c>
      <c r="S577" s="199"/>
      <c r="T577" s="16" t="e">
        <f>(Q577/S577)*1000</f>
        <v>#DIV/0!</v>
      </c>
    </row>
    <row r="578" spans="1:20" ht="33" customHeight="1" x14ac:dyDescent="0.25">
      <c r="A578" s="107">
        <v>575</v>
      </c>
      <c r="B578" s="394" t="s">
        <v>205</v>
      </c>
      <c r="C578" s="398"/>
      <c r="D578" s="398" t="s">
        <v>206</v>
      </c>
      <c r="E578" s="394" t="s">
        <v>207</v>
      </c>
      <c r="F578" s="394" t="s">
        <v>208</v>
      </c>
      <c r="G578" s="398">
        <v>2</v>
      </c>
      <c r="H578" s="398">
        <v>1</v>
      </c>
      <c r="I578" s="398">
        <v>6</v>
      </c>
      <c r="J578" s="196">
        <f>(G578*2)+H578+I578</f>
        <v>11</v>
      </c>
      <c r="K578" s="394" t="s">
        <v>209</v>
      </c>
      <c r="L578" s="197">
        <v>0.2</v>
      </c>
      <c r="M578" s="197">
        <v>0</v>
      </c>
      <c r="N578" s="197">
        <v>0.8</v>
      </c>
      <c r="O578" s="197">
        <v>1.1499999999999999</v>
      </c>
      <c r="P578" s="197"/>
      <c r="Q578" s="201">
        <f>(((G578*L578*2)+(H578*M578)+(I578*N578))*O578)*100</f>
        <v>644</v>
      </c>
      <c r="R578" s="199">
        <v>15000</v>
      </c>
      <c r="S578" s="212"/>
      <c r="T578" s="16" t="e">
        <f>(Q578/S578)*1000</f>
        <v>#DIV/0!</v>
      </c>
    </row>
    <row r="579" spans="1:20" ht="33" customHeight="1" x14ac:dyDescent="0.25">
      <c r="A579" s="107">
        <v>576</v>
      </c>
      <c r="B579" s="394" t="s">
        <v>192</v>
      </c>
      <c r="C579" s="398"/>
      <c r="D579" s="398">
        <v>15</v>
      </c>
      <c r="E579" s="394" t="s">
        <v>193</v>
      </c>
      <c r="F579" s="394" t="s">
        <v>194</v>
      </c>
      <c r="G579" s="398">
        <v>4</v>
      </c>
      <c r="H579" s="398">
        <v>3</v>
      </c>
      <c r="I579" s="398">
        <v>1</v>
      </c>
      <c r="J579" s="196">
        <f>(G579*2)+H579+I579</f>
        <v>12</v>
      </c>
      <c r="K579" s="394" t="s">
        <v>195</v>
      </c>
      <c r="L579" s="248">
        <v>0.5</v>
      </c>
      <c r="M579" s="248">
        <v>0.15</v>
      </c>
      <c r="N579" s="248">
        <v>0.15</v>
      </c>
      <c r="O579" s="197">
        <v>1</v>
      </c>
      <c r="P579" s="197"/>
      <c r="Q579" s="198">
        <f>(((G579*L579*2)+(H579*M579)+(I579*N579))*O579)*100</f>
        <v>460.00000000000006</v>
      </c>
      <c r="R579" s="199">
        <v>10000</v>
      </c>
      <c r="S579" s="212"/>
      <c r="T579" s="16" t="e">
        <f>(Q579/S579)*1000</f>
        <v>#DIV/0!</v>
      </c>
    </row>
    <row r="580" spans="1:20" ht="33" customHeight="1" x14ac:dyDescent="0.25">
      <c r="A580" s="107">
        <v>577</v>
      </c>
      <c r="B580" s="394" t="s">
        <v>492</v>
      </c>
      <c r="C580" s="394" t="s">
        <v>165</v>
      </c>
      <c r="D580" s="394" t="s">
        <v>170</v>
      </c>
      <c r="E580" s="394" t="s">
        <v>493</v>
      </c>
      <c r="F580" s="394" t="s">
        <v>494</v>
      </c>
      <c r="G580" s="398">
        <v>2</v>
      </c>
      <c r="H580" s="398">
        <v>6</v>
      </c>
      <c r="I580" s="398">
        <v>9</v>
      </c>
      <c r="J580" s="196">
        <f>G580*2+H580+I580</f>
        <v>19</v>
      </c>
      <c r="K580" s="394" t="s">
        <v>495</v>
      </c>
      <c r="L580" s="248">
        <v>0.3</v>
      </c>
      <c r="M580" s="248">
        <v>0.2</v>
      </c>
      <c r="N580" s="248">
        <v>1</v>
      </c>
      <c r="O580" s="197">
        <v>1</v>
      </c>
      <c r="P580" s="197"/>
      <c r="Q580" s="198">
        <f>((G580*L580*2)+(H580*M580)+(I580*N580))*O580*100</f>
        <v>1140</v>
      </c>
      <c r="R580" s="232">
        <v>104000</v>
      </c>
      <c r="S580" s="368"/>
      <c r="T580" s="16" t="e">
        <f>(Q580/S580)*1000</f>
        <v>#DIV/0!</v>
      </c>
    </row>
    <row r="581" spans="1:20" ht="33" customHeight="1" x14ac:dyDescent="0.25">
      <c r="A581" s="107">
        <v>578</v>
      </c>
      <c r="B581" s="394" t="s">
        <v>1465</v>
      </c>
      <c r="C581" s="394" t="s">
        <v>165</v>
      </c>
      <c r="D581" s="394" t="s">
        <v>1144</v>
      </c>
      <c r="E581" s="394" t="s">
        <v>1466</v>
      </c>
      <c r="F581" s="412" t="s">
        <v>1467</v>
      </c>
      <c r="G581" s="398">
        <v>4</v>
      </c>
      <c r="H581" s="398">
        <v>6</v>
      </c>
      <c r="I581" s="398">
        <v>1</v>
      </c>
      <c r="J581" s="196">
        <f>G581*2+H581+I581</f>
        <v>15</v>
      </c>
      <c r="K581" s="394"/>
      <c r="L581" s="248"/>
      <c r="M581" s="248"/>
      <c r="N581" s="248"/>
      <c r="O581" s="197">
        <v>1.3</v>
      </c>
      <c r="P581" s="197"/>
      <c r="Q581" s="198">
        <f>(((G581*L581*2)+(H581*M581)+(I581*N581))*O581)*100</f>
        <v>0</v>
      </c>
      <c r="R581" s="199">
        <v>0.1</v>
      </c>
      <c r="S581" s="212"/>
      <c r="T581" s="16" t="e">
        <f>(Q581/S581)*1000</f>
        <v>#DIV/0!</v>
      </c>
    </row>
    <row r="582" spans="1:20" ht="33" customHeight="1" x14ac:dyDescent="0.25">
      <c r="A582" s="107">
        <v>579</v>
      </c>
      <c r="B582" s="346" t="s">
        <v>412</v>
      </c>
      <c r="C582" s="346" t="s">
        <v>152</v>
      </c>
      <c r="D582" s="346">
        <v>16</v>
      </c>
      <c r="E582" s="346" t="s">
        <v>250</v>
      </c>
      <c r="F582" s="346" t="s">
        <v>413</v>
      </c>
      <c r="G582" s="351">
        <v>0</v>
      </c>
      <c r="H582" s="351">
        <v>6</v>
      </c>
      <c r="I582" s="351">
        <v>0</v>
      </c>
      <c r="J582" s="196">
        <f>(G582*2)+H582+I582</f>
        <v>6</v>
      </c>
      <c r="K582" s="346" t="s">
        <v>414</v>
      </c>
      <c r="L582" s="248">
        <v>0.75</v>
      </c>
      <c r="M582" s="248">
        <v>0.75</v>
      </c>
      <c r="N582" s="248">
        <v>0.45</v>
      </c>
      <c r="O582" s="197">
        <v>1</v>
      </c>
      <c r="P582" s="197"/>
      <c r="Q582" s="201">
        <f>(((G582*L582*2)+(H582*M582)+(I582*N582))*O582)*100</f>
        <v>450</v>
      </c>
      <c r="R582" s="199">
        <v>30000</v>
      </c>
      <c r="S582" s="216">
        <f>R582*2.5</f>
        <v>75000</v>
      </c>
      <c r="T582" s="16">
        <f>(Q582/S582)*1000</f>
        <v>6</v>
      </c>
    </row>
    <row r="583" spans="1:20" ht="33" customHeight="1" x14ac:dyDescent="0.25">
      <c r="A583" s="107">
        <v>580</v>
      </c>
      <c r="B583" s="394" t="s">
        <v>541</v>
      </c>
      <c r="C583" s="398" t="s">
        <v>165</v>
      </c>
      <c r="D583" s="398" t="s">
        <v>255</v>
      </c>
      <c r="E583" s="394" t="s">
        <v>542</v>
      </c>
      <c r="F583" s="394" t="s">
        <v>295</v>
      </c>
      <c r="G583" s="398">
        <v>0</v>
      </c>
      <c r="H583" s="398">
        <v>6</v>
      </c>
      <c r="I583" s="398">
        <v>9</v>
      </c>
      <c r="J583" s="196">
        <f>(G583*2)+H583+I583</f>
        <v>15</v>
      </c>
      <c r="K583" s="394" t="s">
        <v>543</v>
      </c>
      <c r="L583" s="248">
        <v>0.6</v>
      </c>
      <c r="M583" s="357">
        <v>0.25</v>
      </c>
      <c r="N583" s="357">
        <v>0.5</v>
      </c>
      <c r="O583" s="357">
        <v>0.2</v>
      </c>
      <c r="P583" s="357"/>
      <c r="Q583" s="198">
        <f>(((G583*L583*2)+(H583*M583)+(I583*N583))*O583)*100</f>
        <v>120.00000000000001</v>
      </c>
      <c r="R583" s="199">
        <v>15000</v>
      </c>
      <c r="S583" s="212"/>
      <c r="T583" s="16" t="e">
        <f>(Q583/S583)*1000</f>
        <v>#DIV/0!</v>
      </c>
    </row>
    <row r="584" spans="1:20" ht="33" customHeight="1" x14ac:dyDescent="0.25">
      <c r="A584" s="107">
        <v>581</v>
      </c>
      <c r="B584" s="394" t="s">
        <v>294</v>
      </c>
      <c r="C584" s="394" t="s">
        <v>165</v>
      </c>
      <c r="D584" s="398" t="s">
        <v>255</v>
      </c>
      <c r="E584" s="394" t="s">
        <v>296</v>
      </c>
      <c r="F584" s="394" t="s">
        <v>295</v>
      </c>
      <c r="G584" s="398">
        <v>2</v>
      </c>
      <c r="H584" s="398">
        <v>9</v>
      </c>
      <c r="I584" s="398">
        <v>9</v>
      </c>
      <c r="J584" s="196">
        <f>(G584*2)+H584+I584</f>
        <v>22</v>
      </c>
      <c r="K584" s="394" t="s">
        <v>297</v>
      </c>
      <c r="L584" s="248">
        <v>0.4</v>
      </c>
      <c r="M584" s="248">
        <v>0.4</v>
      </c>
      <c r="N584" s="248">
        <v>0.4</v>
      </c>
      <c r="O584" s="248">
        <v>1.1499999999999999</v>
      </c>
      <c r="P584" s="248"/>
      <c r="Q584" s="198">
        <f>(((G584*L584*2)+(H584*M584)+(I584*N584))*O584)*100</f>
        <v>1011.9999999999999</v>
      </c>
      <c r="R584" s="199">
        <v>40000</v>
      </c>
      <c r="S584" s="212"/>
      <c r="T584" s="16" t="e">
        <f>(Q584/S584)*1000</f>
        <v>#DIV/0!</v>
      </c>
    </row>
    <row r="585" spans="1:20" ht="33" customHeight="1" x14ac:dyDescent="0.25">
      <c r="A585" s="107">
        <v>582</v>
      </c>
      <c r="B585" s="346" t="s">
        <v>222</v>
      </c>
      <c r="C585" s="346" t="s">
        <v>165</v>
      </c>
      <c r="D585" s="346">
        <v>7</v>
      </c>
      <c r="E585" s="346" t="s">
        <v>223</v>
      </c>
      <c r="F585" s="394" t="s">
        <v>224</v>
      </c>
      <c r="G585" s="351">
        <v>2</v>
      </c>
      <c r="H585" s="351">
        <v>6</v>
      </c>
      <c r="I585" s="351">
        <v>3</v>
      </c>
      <c r="J585" s="196">
        <f>G585*2+H585+I585</f>
        <v>13</v>
      </c>
      <c r="K585" s="346" t="s">
        <v>185</v>
      </c>
      <c r="L585" s="248">
        <v>0.25</v>
      </c>
      <c r="M585" s="248">
        <v>0.5</v>
      </c>
      <c r="N585" s="248">
        <v>0.2</v>
      </c>
      <c r="O585" s="248">
        <v>1</v>
      </c>
      <c r="P585" s="248"/>
      <c r="Q585" s="198">
        <f>(((G585*L585*2)+(H585*M585)+(I585*N585))*O585)*100</f>
        <v>459.99999999999994</v>
      </c>
      <c r="R585" s="199">
        <v>12000</v>
      </c>
      <c r="S585" s="216">
        <f>R585*2.5</f>
        <v>30000</v>
      </c>
      <c r="T585" s="16">
        <f>(Q585/S585)*1000</f>
        <v>15.33333333333333</v>
      </c>
    </row>
    <row r="586" spans="1:20" ht="33" customHeight="1" x14ac:dyDescent="0.25">
      <c r="A586" s="107">
        <v>583</v>
      </c>
      <c r="B586" s="394" t="s">
        <v>284</v>
      </c>
      <c r="C586" s="398" t="s">
        <v>165</v>
      </c>
      <c r="D586" s="398">
        <v>8</v>
      </c>
      <c r="E586" s="394" t="s">
        <v>285</v>
      </c>
      <c r="F586" s="394" t="s">
        <v>286</v>
      </c>
      <c r="G586" s="398">
        <v>4</v>
      </c>
      <c r="H586" s="398">
        <v>3</v>
      </c>
      <c r="I586" s="398">
        <v>3</v>
      </c>
      <c r="J586" s="196">
        <f>(G586*2)+H586+I586</f>
        <v>14</v>
      </c>
      <c r="K586" s="394" t="s">
        <v>287</v>
      </c>
      <c r="L586" s="248">
        <v>0.2</v>
      </c>
      <c r="M586" s="248">
        <v>0</v>
      </c>
      <c r="N586" s="248">
        <v>0.8</v>
      </c>
      <c r="O586" s="248">
        <v>1.3</v>
      </c>
      <c r="P586" s="248"/>
      <c r="Q586" s="198">
        <f>(((G586*L586*2)+(H586*M586)+(I586*N586))*O586)*100</f>
        <v>520</v>
      </c>
      <c r="R586" s="199">
        <v>20000</v>
      </c>
      <c r="S586" s="212"/>
      <c r="T586" s="16" t="e">
        <f>(Q586/S586)*1000</f>
        <v>#DIV/0!</v>
      </c>
    </row>
    <row r="587" spans="1:20" ht="33" customHeight="1" x14ac:dyDescent="0.25">
      <c r="A587" s="107">
        <v>584</v>
      </c>
      <c r="B587" s="249" t="s">
        <v>200</v>
      </c>
      <c r="C587" s="249" t="s">
        <v>165</v>
      </c>
      <c r="D587" s="291" t="s">
        <v>201</v>
      </c>
      <c r="E587" s="249" t="s">
        <v>202</v>
      </c>
      <c r="F587" s="249" t="s">
        <v>203</v>
      </c>
      <c r="G587" s="291">
        <v>4</v>
      </c>
      <c r="H587" s="291">
        <v>6</v>
      </c>
      <c r="I587" s="291">
        <v>6</v>
      </c>
      <c r="J587" s="196">
        <f>(G587*2)+H587+I587</f>
        <v>20</v>
      </c>
      <c r="K587" s="249" t="s">
        <v>204</v>
      </c>
      <c r="L587" s="360">
        <v>0.2</v>
      </c>
      <c r="M587" s="360">
        <v>0</v>
      </c>
      <c r="N587" s="360">
        <v>0.3</v>
      </c>
      <c r="O587" s="360">
        <v>1.3</v>
      </c>
      <c r="P587" s="248"/>
      <c r="Q587" s="198">
        <f>(((G587*L587*2)+(H587*M587)+(I587*N587))*O587)*100</f>
        <v>442</v>
      </c>
      <c r="R587" s="199">
        <v>10000</v>
      </c>
      <c r="S587" s="212"/>
      <c r="T587" s="16" t="e">
        <f>(Q587/S587)*1000</f>
        <v>#DIV/0!</v>
      </c>
    </row>
    <row r="588" spans="1:20" ht="33" customHeight="1" x14ac:dyDescent="0.25">
      <c r="A588" s="107">
        <v>585</v>
      </c>
      <c r="B588" s="249" t="s">
        <v>748</v>
      </c>
      <c r="C588" s="249"/>
      <c r="D588" s="249">
        <v>16</v>
      </c>
      <c r="E588" s="249" t="s">
        <v>749</v>
      </c>
      <c r="F588" s="249" t="s">
        <v>750</v>
      </c>
      <c r="G588" s="291">
        <v>0</v>
      </c>
      <c r="H588" s="291">
        <v>3</v>
      </c>
      <c r="I588" s="291">
        <v>3</v>
      </c>
      <c r="J588" s="196">
        <f>(G588*2)+H588+I588</f>
        <v>6</v>
      </c>
      <c r="K588" s="249" t="s">
        <v>751</v>
      </c>
      <c r="L588" s="360"/>
      <c r="M588" s="360"/>
      <c r="N588" s="360"/>
      <c r="O588" s="360">
        <v>1</v>
      </c>
      <c r="P588" s="248"/>
      <c r="Q588" s="198">
        <f>(((G588*L588*2)+(H588*M588)+(I588*N588))*O588)*100</f>
        <v>0</v>
      </c>
      <c r="R588" s="199">
        <v>0.1</v>
      </c>
      <c r="S588" s="212"/>
      <c r="T588" s="16" t="e">
        <f>(Q588/S588)*1000</f>
        <v>#DIV/0!</v>
      </c>
    </row>
    <row r="589" spans="1:20" ht="33" customHeight="1" x14ac:dyDescent="0.25">
      <c r="A589" s="107">
        <v>586</v>
      </c>
      <c r="B589" s="394" t="s">
        <v>1490</v>
      </c>
      <c r="C589" s="394"/>
      <c r="D589" s="398">
        <v>13</v>
      </c>
      <c r="E589" s="394" t="s">
        <v>1491</v>
      </c>
      <c r="F589" s="249" t="s">
        <v>750</v>
      </c>
      <c r="G589" s="398">
        <v>2</v>
      </c>
      <c r="H589" s="398">
        <v>6</v>
      </c>
      <c r="I589" s="398">
        <v>9</v>
      </c>
      <c r="J589" s="196">
        <f>(G589*2)+H589+I589</f>
        <v>19</v>
      </c>
      <c r="K589" s="394"/>
      <c r="L589" s="248"/>
      <c r="M589" s="248"/>
      <c r="N589" s="248"/>
      <c r="O589" s="248">
        <v>1</v>
      </c>
      <c r="P589" s="248"/>
      <c r="Q589" s="198">
        <f>(((G589*L589*2)+(H589*M589)+(I589*N589))*O589)*100</f>
        <v>0</v>
      </c>
      <c r="R589" s="199">
        <v>0.1</v>
      </c>
      <c r="S589" s="212"/>
      <c r="T589" s="16" t="e">
        <f>(Q589/S589)*1000</f>
        <v>#DIV/0!</v>
      </c>
    </row>
    <row r="590" spans="1:20" ht="33" customHeight="1" x14ac:dyDescent="0.25">
      <c r="A590" s="107">
        <v>587</v>
      </c>
      <c r="B590" s="394" t="s">
        <v>225</v>
      </c>
      <c r="C590" s="398" t="s">
        <v>165</v>
      </c>
      <c r="D590" s="398">
        <v>17</v>
      </c>
      <c r="E590" s="415" t="s">
        <v>226</v>
      </c>
      <c r="F590" s="249" t="s">
        <v>227</v>
      </c>
      <c r="G590" s="398">
        <v>10</v>
      </c>
      <c r="H590" s="398">
        <v>1</v>
      </c>
      <c r="I590" s="398">
        <v>6</v>
      </c>
      <c r="J590" s="196">
        <f>G590*2+H590+I590</f>
        <v>27</v>
      </c>
      <c r="K590" s="394" t="s">
        <v>228</v>
      </c>
      <c r="L590" s="248">
        <v>0.3</v>
      </c>
      <c r="M590" s="248">
        <v>0.2</v>
      </c>
      <c r="N590" s="248">
        <v>0.2</v>
      </c>
      <c r="O590" s="248">
        <v>1.1499999999999999</v>
      </c>
      <c r="P590" s="248"/>
      <c r="Q590" s="201">
        <f>(((G590*L590*2)+(H590*M590)+(I590*N590))*O590)*100</f>
        <v>851</v>
      </c>
      <c r="R590" s="199">
        <v>25000</v>
      </c>
      <c r="S590" s="212"/>
      <c r="T590" s="16" t="e">
        <f>(Q590/S590)*1000</f>
        <v>#DIV/0!</v>
      </c>
    </row>
    <row r="591" spans="1:20" ht="33" customHeight="1" x14ac:dyDescent="0.25">
      <c r="A591" s="107">
        <v>588</v>
      </c>
      <c r="B591" s="394" t="s">
        <v>187</v>
      </c>
      <c r="C591" s="394" t="s">
        <v>165</v>
      </c>
      <c r="D591" s="398" t="s">
        <v>188</v>
      </c>
      <c r="E591" s="394" t="s">
        <v>189</v>
      </c>
      <c r="F591" s="249" t="s">
        <v>190</v>
      </c>
      <c r="G591" s="398">
        <v>10</v>
      </c>
      <c r="H591" s="398">
        <v>6</v>
      </c>
      <c r="I591" s="398">
        <v>6</v>
      </c>
      <c r="J591" s="196">
        <f>(G591*2)+H591+I591</f>
        <v>32</v>
      </c>
      <c r="K591" s="394" t="s">
        <v>191</v>
      </c>
      <c r="L591" s="248">
        <v>0.4</v>
      </c>
      <c r="M591" s="248">
        <v>0.2</v>
      </c>
      <c r="N591" s="248">
        <v>0.4</v>
      </c>
      <c r="O591" s="248">
        <v>1</v>
      </c>
      <c r="P591" s="248"/>
      <c r="Q591" s="198">
        <f>(((G591*L591*2)+(H591*M591)+(I591*N591))*O591)*100</f>
        <v>1160</v>
      </c>
      <c r="R591" s="199">
        <v>25000</v>
      </c>
      <c r="S591" s="212"/>
      <c r="T591" s="16" t="e">
        <f>(Q591/S591)*1000</f>
        <v>#DIV/0!</v>
      </c>
    </row>
    <row r="592" spans="1:20" ht="33" customHeight="1" x14ac:dyDescent="0.25">
      <c r="A592" s="107">
        <v>589</v>
      </c>
      <c r="B592" s="394" t="s">
        <v>939</v>
      </c>
      <c r="C592" s="398" t="s">
        <v>165</v>
      </c>
      <c r="D592" s="398" t="s">
        <v>940</v>
      </c>
      <c r="E592" s="394" t="s">
        <v>158</v>
      </c>
      <c r="F592" s="249" t="s">
        <v>941</v>
      </c>
      <c r="G592" s="398">
        <v>6</v>
      </c>
      <c r="H592" s="398">
        <v>1</v>
      </c>
      <c r="I592" s="398">
        <v>6</v>
      </c>
      <c r="J592" s="196">
        <f>(G592*2)+H592+I592</f>
        <v>19</v>
      </c>
      <c r="K592" s="394"/>
      <c r="L592" s="398"/>
      <c r="M592" s="398"/>
      <c r="N592" s="398"/>
      <c r="O592" s="248">
        <v>1.1499999999999999</v>
      </c>
      <c r="P592" s="248"/>
      <c r="Q592" s="198">
        <f>(((G592*L592*2)+(H592*M592)+(I592*N592))*O592)*100</f>
        <v>0</v>
      </c>
      <c r="R592" s="199">
        <v>0.1</v>
      </c>
      <c r="S592" s="212"/>
      <c r="T592" s="16" t="e">
        <f>(Q592/S592)*1000</f>
        <v>#DIV/0!</v>
      </c>
    </row>
    <row r="593" spans="1:20" ht="33" customHeight="1" x14ac:dyDescent="0.25">
      <c r="A593" s="107">
        <v>590</v>
      </c>
      <c r="B593" s="394" t="s">
        <v>552</v>
      </c>
      <c r="C593" s="398" t="s">
        <v>165</v>
      </c>
      <c r="D593" s="398">
        <v>17</v>
      </c>
      <c r="E593" s="394" t="s">
        <v>553</v>
      </c>
      <c r="F593" s="394" t="s">
        <v>554</v>
      </c>
      <c r="G593" s="398">
        <v>2</v>
      </c>
      <c r="H593" s="398">
        <v>6</v>
      </c>
      <c r="I593" s="398">
        <v>6</v>
      </c>
      <c r="J593" s="196">
        <f>(G593*2)+H593+I593</f>
        <v>16</v>
      </c>
      <c r="K593" s="394" t="s">
        <v>93</v>
      </c>
      <c r="L593" s="248">
        <v>0.8</v>
      </c>
      <c r="M593" s="248">
        <v>1</v>
      </c>
      <c r="N593" s="248">
        <v>0.1</v>
      </c>
      <c r="O593" s="248">
        <v>1</v>
      </c>
      <c r="P593" s="248"/>
      <c r="Q593" s="201">
        <f>(((G593*L593*2)+(H593*M593)+(I593*N593))*O593)*100</f>
        <v>979.99999999999989</v>
      </c>
      <c r="R593" s="199">
        <v>140000</v>
      </c>
      <c r="S593" s="212"/>
      <c r="T593" s="16" t="e">
        <f>(Q593/S593)*1000</f>
        <v>#DIV/0!</v>
      </c>
    </row>
    <row r="594" spans="1:20" ht="33" customHeight="1" x14ac:dyDescent="0.25">
      <c r="A594" s="107">
        <v>591</v>
      </c>
      <c r="B594" s="106" t="s">
        <v>178</v>
      </c>
      <c r="C594" s="26" t="s">
        <v>165</v>
      </c>
      <c r="D594" s="26">
        <v>20</v>
      </c>
      <c r="E594" s="106" t="s">
        <v>179</v>
      </c>
      <c r="F594" s="106" t="s">
        <v>180</v>
      </c>
      <c r="G594" s="26">
        <v>10</v>
      </c>
      <c r="H594" s="26">
        <v>9</v>
      </c>
      <c r="I594" s="26">
        <v>9</v>
      </c>
      <c r="J594" s="206">
        <f>(G594*2)+H594+I594</f>
        <v>38</v>
      </c>
      <c r="K594" s="106" t="s">
        <v>181</v>
      </c>
      <c r="L594" s="336">
        <v>0.6</v>
      </c>
      <c r="M594" s="336">
        <v>0</v>
      </c>
      <c r="N594" s="336">
        <v>0.8</v>
      </c>
      <c r="O594" s="227">
        <v>1.1499999999999999</v>
      </c>
      <c r="P594" s="227"/>
      <c r="Q594" s="174">
        <f>(((G594*L594*2)+(H594*M594)+(I594*N594))*O594)*100</f>
        <v>2208</v>
      </c>
      <c r="R594" s="17">
        <v>40000</v>
      </c>
      <c r="S594" s="370">
        <f>R594*5</f>
        <v>200000</v>
      </c>
      <c r="T594" s="16">
        <f>(Q594/S594)*1000</f>
        <v>11.04</v>
      </c>
    </row>
    <row r="595" spans="1:20" ht="33" customHeight="1" x14ac:dyDescent="0.25">
      <c r="A595" s="107">
        <v>592</v>
      </c>
      <c r="B595" s="394" t="s">
        <v>267</v>
      </c>
      <c r="C595" s="394"/>
      <c r="D595" s="394" t="s">
        <v>268</v>
      </c>
      <c r="E595" s="394" t="s">
        <v>269</v>
      </c>
      <c r="F595" s="394" t="s">
        <v>270</v>
      </c>
      <c r="G595" s="398">
        <v>2</v>
      </c>
      <c r="H595" s="398">
        <v>6</v>
      </c>
      <c r="I595" s="398">
        <v>9</v>
      </c>
      <c r="J595" s="196">
        <f>G595*2+H595+I595</f>
        <v>19</v>
      </c>
      <c r="K595" s="394" t="s">
        <v>271</v>
      </c>
      <c r="L595" s="248">
        <v>0.2</v>
      </c>
      <c r="M595" s="248">
        <v>0.2</v>
      </c>
      <c r="N595" s="248">
        <v>0.4</v>
      </c>
      <c r="O595" s="248">
        <v>1.3</v>
      </c>
      <c r="P595" s="248"/>
      <c r="Q595" s="198">
        <f>(((G595*L595*2)+(H595*M595)+(I595*N595))*O595)*100</f>
        <v>727.99999999999989</v>
      </c>
      <c r="R595" s="199">
        <v>25000</v>
      </c>
      <c r="S595" s="212"/>
      <c r="T595" s="16" t="e">
        <f>(Q595/S595)*1000</f>
        <v>#DIV/0!</v>
      </c>
    </row>
    <row r="596" spans="1:20" ht="33" customHeight="1" x14ac:dyDescent="0.25">
      <c r="A596" s="107">
        <v>593</v>
      </c>
      <c r="B596" s="394" t="s">
        <v>1042</v>
      </c>
      <c r="C596" s="398"/>
      <c r="D596" s="398" t="s">
        <v>1043</v>
      </c>
      <c r="E596" s="394" t="s">
        <v>1044</v>
      </c>
      <c r="F596" s="394" t="s">
        <v>1045</v>
      </c>
      <c r="G596" s="398">
        <v>2</v>
      </c>
      <c r="H596" s="398"/>
      <c r="I596" s="398"/>
      <c r="J596" s="196">
        <f>(G596*2)+H596+I596</f>
        <v>4</v>
      </c>
      <c r="K596" s="394" t="s">
        <v>185</v>
      </c>
      <c r="L596" s="398"/>
      <c r="M596" s="398"/>
      <c r="N596" s="398"/>
      <c r="O596" s="398"/>
      <c r="P596" s="398"/>
      <c r="Q596" s="198">
        <f>(((G596*L596*2)+(H596*M596)+(I596*N596))*O596)*100</f>
        <v>0</v>
      </c>
      <c r="R596" s="199">
        <v>12000</v>
      </c>
      <c r="S596" s="212"/>
      <c r="T596" s="16" t="e">
        <f>(Q596/S596)*1000</f>
        <v>#DIV/0!</v>
      </c>
    </row>
    <row r="597" spans="1:20" ht="33" customHeight="1" x14ac:dyDescent="0.25">
      <c r="A597" s="107">
        <v>594</v>
      </c>
      <c r="B597" s="394" t="s">
        <v>958</v>
      </c>
      <c r="C597" s="398" t="s">
        <v>165</v>
      </c>
      <c r="D597" s="398" t="s">
        <v>959</v>
      </c>
      <c r="E597" s="394" t="s">
        <v>158</v>
      </c>
      <c r="F597" s="394" t="s">
        <v>960</v>
      </c>
      <c r="G597" s="398">
        <v>4</v>
      </c>
      <c r="H597" s="398">
        <v>0</v>
      </c>
      <c r="I597" s="398">
        <v>9</v>
      </c>
      <c r="J597" s="196">
        <f>(G597*2)+H597+I597</f>
        <v>17</v>
      </c>
      <c r="K597" s="394"/>
      <c r="L597" s="398"/>
      <c r="M597" s="398"/>
      <c r="N597" s="398"/>
      <c r="O597" s="398"/>
      <c r="P597" s="398"/>
      <c r="Q597" s="198">
        <f>(((G597*L597*2)+(H597*M597)+(I597*N597))*O597)*100</f>
        <v>0</v>
      </c>
      <c r="R597" s="199">
        <v>0.1</v>
      </c>
      <c r="S597" s="212"/>
      <c r="T597" s="16" t="e">
        <f>(Q597/S597)*1000</f>
        <v>#DIV/0!</v>
      </c>
    </row>
    <row r="598" spans="1:20" ht="33" customHeight="1" x14ac:dyDescent="0.25">
      <c r="A598" s="107">
        <v>595</v>
      </c>
      <c r="B598" s="394" t="s">
        <v>965</v>
      </c>
      <c r="C598" s="398" t="s">
        <v>165</v>
      </c>
      <c r="D598" s="398" t="s">
        <v>959</v>
      </c>
      <c r="E598" s="394" t="s">
        <v>158</v>
      </c>
      <c r="F598" s="394" t="s">
        <v>960</v>
      </c>
      <c r="G598" s="398">
        <v>4</v>
      </c>
      <c r="H598" s="398">
        <v>6</v>
      </c>
      <c r="I598" s="398">
        <v>9</v>
      </c>
      <c r="J598" s="196">
        <f>(G598*2)+H598+I598</f>
        <v>23</v>
      </c>
      <c r="K598" s="394"/>
      <c r="L598" s="398"/>
      <c r="M598" s="398"/>
      <c r="N598" s="398"/>
      <c r="O598" s="398"/>
      <c r="P598" s="398"/>
      <c r="Q598" s="198">
        <f>(((G598*L598*2)+(H598*M598)+(I598*N598))*O598)*100</f>
        <v>0</v>
      </c>
      <c r="R598" s="199">
        <v>0.1</v>
      </c>
      <c r="S598" s="212"/>
      <c r="T598" s="16" t="e">
        <f>(Q598/S598)*1000</f>
        <v>#DIV/0!</v>
      </c>
    </row>
    <row r="599" spans="1:20" ht="33" customHeight="1" x14ac:dyDescent="0.25">
      <c r="A599" s="107">
        <v>596</v>
      </c>
      <c r="B599" s="346" t="s">
        <v>371</v>
      </c>
      <c r="C599" s="346" t="s">
        <v>165</v>
      </c>
      <c r="D599" s="351">
        <v>6</v>
      </c>
      <c r="E599" s="346" t="s">
        <v>373</v>
      </c>
      <c r="F599" s="346" t="s">
        <v>372</v>
      </c>
      <c r="G599" s="351">
        <v>0</v>
      </c>
      <c r="H599" s="351">
        <v>3</v>
      </c>
      <c r="I599" s="351">
        <v>3</v>
      </c>
      <c r="J599" s="196">
        <f>(G599*2)+H599+I599</f>
        <v>6</v>
      </c>
      <c r="K599" s="346" t="s">
        <v>185</v>
      </c>
      <c r="L599" s="357">
        <v>0.25</v>
      </c>
      <c r="M599" s="357">
        <v>0.5</v>
      </c>
      <c r="N599" s="357">
        <v>0.2</v>
      </c>
      <c r="O599" s="248">
        <v>1</v>
      </c>
      <c r="P599" s="248"/>
      <c r="Q599" s="201">
        <f>(((G599*L599*2)+(H599*M599)+(I599*N599))*O599)*100</f>
        <v>210</v>
      </c>
      <c r="R599" s="199">
        <v>12000</v>
      </c>
      <c r="S599" s="216">
        <f>R599*2.5</f>
        <v>30000</v>
      </c>
      <c r="T599" s="16">
        <f>(Q599/S599)*1000</f>
        <v>7</v>
      </c>
    </row>
    <row r="600" spans="1:20" ht="33" customHeight="1" x14ac:dyDescent="0.25">
      <c r="A600" s="107">
        <v>597</v>
      </c>
      <c r="B600" s="346" t="s">
        <v>374</v>
      </c>
      <c r="C600" s="346" t="s">
        <v>165</v>
      </c>
      <c r="D600" s="351">
        <v>6</v>
      </c>
      <c r="E600" s="346" t="s">
        <v>373</v>
      </c>
      <c r="F600" s="346" t="s">
        <v>372</v>
      </c>
      <c r="G600" s="351">
        <v>0</v>
      </c>
      <c r="H600" s="351">
        <v>3</v>
      </c>
      <c r="I600" s="351">
        <v>3</v>
      </c>
      <c r="J600" s="196">
        <f>(G600*2)+H600+I600</f>
        <v>6</v>
      </c>
      <c r="K600" s="346" t="s">
        <v>185</v>
      </c>
      <c r="L600" s="357">
        <v>0.25</v>
      </c>
      <c r="M600" s="357">
        <v>0.5</v>
      </c>
      <c r="N600" s="357">
        <v>0.2</v>
      </c>
      <c r="O600" s="248">
        <v>1</v>
      </c>
      <c r="P600" s="248"/>
      <c r="Q600" s="201">
        <f>(((G600*L600*2)+(H600*M600)+(I600*N600))*O600)*100</f>
        <v>210</v>
      </c>
      <c r="R600" s="199">
        <v>12000</v>
      </c>
      <c r="S600" s="216">
        <f>R600*2.5</f>
        <v>30000</v>
      </c>
      <c r="T600" s="16">
        <f>(Q600/S600)*1000</f>
        <v>7</v>
      </c>
    </row>
    <row r="601" spans="1:20" ht="33" customHeight="1" x14ac:dyDescent="0.25">
      <c r="A601" s="107">
        <v>598</v>
      </c>
      <c r="B601" s="346" t="s">
        <v>182</v>
      </c>
      <c r="C601" s="346" t="s">
        <v>165</v>
      </c>
      <c r="D601" s="351">
        <v>10</v>
      </c>
      <c r="E601" s="346" t="s">
        <v>183</v>
      </c>
      <c r="F601" s="394" t="s">
        <v>184</v>
      </c>
      <c r="G601" s="351">
        <v>2</v>
      </c>
      <c r="H601" s="351">
        <v>6</v>
      </c>
      <c r="I601" s="351">
        <v>6</v>
      </c>
      <c r="J601" s="196">
        <f>G601*2+H601+I601</f>
        <v>16</v>
      </c>
      <c r="K601" s="346" t="s">
        <v>185</v>
      </c>
      <c r="L601" s="357">
        <v>0.25</v>
      </c>
      <c r="M601" s="357">
        <v>0.5</v>
      </c>
      <c r="N601" s="357">
        <v>0.2</v>
      </c>
      <c r="O601" s="248">
        <v>1</v>
      </c>
      <c r="P601" s="248"/>
      <c r="Q601" s="198">
        <f>(((G601*L601*2)+(H601*M601)+(I601*N601))*O601)*100</f>
        <v>520</v>
      </c>
      <c r="R601" s="199">
        <v>10000</v>
      </c>
      <c r="S601" s="216">
        <f>R601*2.5</f>
        <v>25000</v>
      </c>
      <c r="T601" s="16">
        <f>(Q601/S601)*1000</f>
        <v>20.8</v>
      </c>
    </row>
    <row r="602" spans="1:20" ht="33" customHeight="1" x14ac:dyDescent="0.25">
      <c r="A602" s="107">
        <v>599</v>
      </c>
      <c r="B602" s="346" t="s">
        <v>403</v>
      </c>
      <c r="C602" s="346" t="s">
        <v>165</v>
      </c>
      <c r="D602" s="351">
        <v>14</v>
      </c>
      <c r="E602" s="346" t="s">
        <v>405</v>
      </c>
      <c r="F602" s="346" t="s">
        <v>404</v>
      </c>
      <c r="G602" s="351">
        <v>0</v>
      </c>
      <c r="H602" s="351">
        <v>6</v>
      </c>
      <c r="I602" s="351">
        <v>1</v>
      </c>
      <c r="J602" s="196">
        <f>(G602*2)+H602+I602</f>
        <v>7</v>
      </c>
      <c r="K602" s="346" t="s">
        <v>185</v>
      </c>
      <c r="L602" s="357">
        <v>0.25</v>
      </c>
      <c r="M602" s="357">
        <v>0.5</v>
      </c>
      <c r="N602" s="357">
        <v>0.2</v>
      </c>
      <c r="O602" s="248">
        <v>1</v>
      </c>
      <c r="P602" s="248"/>
      <c r="Q602" s="201">
        <f>(((G602*L602*2)+(H602*M602)+(I602*N602))*O602)*100</f>
        <v>320</v>
      </c>
      <c r="R602" s="199">
        <v>20000</v>
      </c>
      <c r="S602" s="216">
        <f>R602*2.5</f>
        <v>50000</v>
      </c>
      <c r="T602" s="16">
        <f>(Q602/S602)*1000</f>
        <v>6.4</v>
      </c>
    </row>
    <row r="603" spans="1:20" ht="33" customHeight="1" x14ac:dyDescent="0.25">
      <c r="A603" s="253">
        <v>600</v>
      </c>
      <c r="B603" s="410" t="s">
        <v>259</v>
      </c>
      <c r="C603" s="413" t="s">
        <v>165</v>
      </c>
      <c r="D603" s="413">
        <v>10</v>
      </c>
      <c r="E603" s="410" t="s">
        <v>260</v>
      </c>
      <c r="F603" s="410" t="s">
        <v>261</v>
      </c>
      <c r="G603" s="413">
        <v>10</v>
      </c>
      <c r="H603" s="413">
        <v>1</v>
      </c>
      <c r="I603" s="413">
        <v>1</v>
      </c>
      <c r="J603" s="379">
        <f>(G603*2)+H603+I603</f>
        <v>22</v>
      </c>
      <c r="K603" s="410" t="s">
        <v>262</v>
      </c>
      <c r="L603" s="361">
        <v>0.7</v>
      </c>
      <c r="M603" s="361">
        <v>0.45</v>
      </c>
      <c r="N603" s="361">
        <v>0.45</v>
      </c>
      <c r="O603" s="361">
        <v>1.3</v>
      </c>
      <c r="P603" s="361"/>
      <c r="Q603" s="380">
        <f>(((G603*L603*2)+(H603*M603)+(I603*N603))*O603)*100</f>
        <v>1936.9999999999998</v>
      </c>
      <c r="R603" s="381">
        <v>65000</v>
      </c>
      <c r="S603" s="367"/>
      <c r="T603" s="344" t="e">
        <f>(Q603/S603)*1000</f>
        <v>#DIV/0!</v>
      </c>
    </row>
    <row r="604" spans="1:20" ht="33" customHeight="1" x14ac:dyDescent="0.25">
      <c r="A604" s="107">
        <v>601</v>
      </c>
      <c r="B604" s="194" t="s">
        <v>1444</v>
      </c>
      <c r="C604" s="194"/>
      <c r="D604" s="194">
        <v>13</v>
      </c>
      <c r="E604" s="194" t="s">
        <v>1445</v>
      </c>
      <c r="F604" s="194" t="s">
        <v>231</v>
      </c>
      <c r="G604" s="193">
        <v>0</v>
      </c>
      <c r="H604" s="193">
        <v>3</v>
      </c>
      <c r="I604" s="193">
        <v>9</v>
      </c>
      <c r="J604" s="196">
        <f>(G604*2)+H604+I604</f>
        <v>12</v>
      </c>
      <c r="K604" s="194"/>
      <c r="L604" s="197"/>
      <c r="M604" s="197"/>
      <c r="N604" s="197"/>
      <c r="O604" s="197">
        <v>1.3</v>
      </c>
      <c r="P604" s="197"/>
      <c r="Q604" s="201">
        <f>(((G604*L604*2)+(H604*M604)+(I604*N604))*O604)*100</f>
        <v>0</v>
      </c>
      <c r="R604" s="199">
        <v>0.1</v>
      </c>
      <c r="S604" s="199"/>
      <c r="T604" s="16" t="e">
        <f>(Q604/S604)*1000</f>
        <v>#DIV/0!</v>
      </c>
    </row>
    <row r="605" spans="1:20" ht="33" customHeight="1" x14ac:dyDescent="0.25">
      <c r="A605" s="107">
        <v>602</v>
      </c>
      <c r="B605" s="194" t="s">
        <v>1497</v>
      </c>
      <c r="C605" s="193"/>
      <c r="D605" s="193">
        <v>13</v>
      </c>
      <c r="E605" s="194" t="s">
        <v>1498</v>
      </c>
      <c r="F605" s="194" t="s">
        <v>231</v>
      </c>
      <c r="G605" s="193">
        <v>4</v>
      </c>
      <c r="H605" s="193">
        <v>9</v>
      </c>
      <c r="I605" s="193">
        <v>6</v>
      </c>
      <c r="J605" s="196">
        <f>(G605*2)+H605+I605</f>
        <v>23</v>
      </c>
      <c r="K605" s="194"/>
      <c r="L605" s="197"/>
      <c r="M605" s="197"/>
      <c r="N605" s="197"/>
      <c r="O605" s="197">
        <v>1</v>
      </c>
      <c r="P605" s="197"/>
      <c r="Q605" s="198">
        <f>(((G605*L605*2)+(H605*M605)+(I605*N605))*O605)*100</f>
        <v>0</v>
      </c>
      <c r="R605" s="199">
        <v>0.1</v>
      </c>
      <c r="S605" s="199"/>
      <c r="T605" s="16" t="e">
        <f>(Q605/S605)*1000</f>
        <v>#DIV/0!</v>
      </c>
    </row>
    <row r="606" spans="1:20" ht="33" customHeight="1" x14ac:dyDescent="0.25">
      <c r="A606" s="107">
        <v>603</v>
      </c>
      <c r="B606" s="194" t="s">
        <v>1512</v>
      </c>
      <c r="C606" s="194"/>
      <c r="D606" s="194">
        <v>13</v>
      </c>
      <c r="E606" s="194" t="s">
        <v>1513</v>
      </c>
      <c r="F606" s="194" t="s">
        <v>231</v>
      </c>
      <c r="G606" s="193">
        <v>10</v>
      </c>
      <c r="H606" s="193">
        <v>6</v>
      </c>
      <c r="I606" s="193">
        <v>6</v>
      </c>
      <c r="J606" s="196">
        <f>(G606*2)+H606+I606</f>
        <v>32</v>
      </c>
      <c r="K606" s="194"/>
      <c r="L606" s="197"/>
      <c r="M606" s="197"/>
      <c r="N606" s="197"/>
      <c r="O606" s="197">
        <v>1.3</v>
      </c>
      <c r="P606" s="197"/>
      <c r="Q606" s="198">
        <f>(((G606*L606*2)+(H606*M606)+(I606*N606))*O606)*100</f>
        <v>0</v>
      </c>
      <c r="R606" s="199">
        <v>0.1</v>
      </c>
      <c r="S606" s="199"/>
      <c r="T606" s="16" t="e">
        <f>(Q606/S606)*1000</f>
        <v>#DIV/0!</v>
      </c>
    </row>
    <row r="607" spans="1:20" ht="33" customHeight="1" x14ac:dyDescent="0.25">
      <c r="A607" s="107">
        <v>604</v>
      </c>
      <c r="B607" s="194" t="s">
        <v>229</v>
      </c>
      <c r="C607" s="194" t="s">
        <v>165</v>
      </c>
      <c r="D607" s="193">
        <v>12</v>
      </c>
      <c r="E607" s="194" t="s">
        <v>230</v>
      </c>
      <c r="F607" s="194" t="s">
        <v>231</v>
      </c>
      <c r="G607" s="193">
        <v>8</v>
      </c>
      <c r="H607" s="193">
        <v>9</v>
      </c>
      <c r="I607" s="193">
        <v>9</v>
      </c>
      <c r="J607" s="196">
        <f>(G607*2)+H607+I607</f>
        <v>34</v>
      </c>
      <c r="K607" s="194" t="s">
        <v>232</v>
      </c>
      <c r="L607" s="197">
        <v>0.2</v>
      </c>
      <c r="M607" s="197">
        <v>0.2</v>
      </c>
      <c r="N607" s="197">
        <v>0.2</v>
      </c>
      <c r="O607" s="197">
        <v>1.3</v>
      </c>
      <c r="P607" s="197"/>
      <c r="Q607" s="198">
        <f>(((G607*L607*2)+(H607*M607)+(I607*N607))*O607)*100</f>
        <v>884</v>
      </c>
      <c r="R607" s="199">
        <v>26000</v>
      </c>
      <c r="S607" s="199"/>
      <c r="T607" s="16" t="e">
        <f>(Q607/S607)*1000</f>
        <v>#DIV/0!</v>
      </c>
    </row>
    <row r="608" spans="1:20" ht="33" customHeight="1" x14ac:dyDescent="0.25">
      <c r="A608" s="107">
        <v>605</v>
      </c>
      <c r="B608" s="194" t="s">
        <v>210</v>
      </c>
      <c r="C608" s="194" t="s">
        <v>165</v>
      </c>
      <c r="D608" s="193">
        <v>14</v>
      </c>
      <c r="E608" s="194" t="s">
        <v>212</v>
      </c>
      <c r="F608" s="194" t="s">
        <v>211</v>
      </c>
      <c r="G608" s="193">
        <v>0</v>
      </c>
      <c r="H608" s="193">
        <v>6</v>
      </c>
      <c r="I608" s="193">
        <v>9</v>
      </c>
      <c r="J608" s="196">
        <f>(G608*2)+H608+I608</f>
        <v>15</v>
      </c>
      <c r="K608" s="194" t="s">
        <v>213</v>
      </c>
      <c r="L608" s="197">
        <v>0.1</v>
      </c>
      <c r="M608" s="197">
        <v>0.1</v>
      </c>
      <c r="N608" s="197">
        <v>0.3</v>
      </c>
      <c r="O608" s="197">
        <v>1.3</v>
      </c>
      <c r="P608" s="197"/>
      <c r="Q608" s="198">
        <f>(((G608*L608*2)+(H608*M608)+(I608*N608))*O608)*100</f>
        <v>429</v>
      </c>
      <c r="R608" s="199">
        <v>10000</v>
      </c>
      <c r="S608" s="199"/>
      <c r="T608" s="16" t="e">
        <f>(Q608/S608)*1000</f>
        <v>#DIV/0!</v>
      </c>
    </row>
    <row r="609" spans="1:20" ht="33" customHeight="1" x14ac:dyDescent="0.25">
      <c r="A609" s="107">
        <v>606</v>
      </c>
      <c r="B609" s="194" t="s">
        <v>423</v>
      </c>
      <c r="C609" s="193" t="s">
        <v>165</v>
      </c>
      <c r="D609" s="193">
        <v>15</v>
      </c>
      <c r="E609" s="194" t="s">
        <v>425</v>
      </c>
      <c r="F609" s="194" t="s">
        <v>424</v>
      </c>
      <c r="G609" s="193">
        <v>6</v>
      </c>
      <c r="H609" s="193">
        <v>1</v>
      </c>
      <c r="I609" s="193">
        <v>1</v>
      </c>
      <c r="J609" s="196">
        <f>(G609*2)+H609+I609</f>
        <v>14</v>
      </c>
      <c r="K609" s="194" t="s">
        <v>426</v>
      </c>
      <c r="L609" s="197">
        <v>0.1</v>
      </c>
      <c r="M609" s="197">
        <v>0.1</v>
      </c>
      <c r="N609" s="197">
        <v>0</v>
      </c>
      <c r="O609" s="197">
        <v>1</v>
      </c>
      <c r="P609" s="197"/>
      <c r="Q609" s="198">
        <f>(((G609*L609*2)+(H609*M609)+(I609*N609))*O609)*100</f>
        <v>130.00000000000003</v>
      </c>
      <c r="R609" s="199">
        <v>9000</v>
      </c>
      <c r="S609" s="17">
        <f>R608*2.5</f>
        <v>25000</v>
      </c>
      <c r="T609" s="16">
        <f>(Q609/S609)*1000</f>
        <v>5.2000000000000011</v>
      </c>
    </row>
    <row r="610" spans="1:20" ht="33" customHeight="1" x14ac:dyDescent="0.25">
      <c r="A610" s="107">
        <v>607</v>
      </c>
      <c r="B610" s="194" t="s">
        <v>196</v>
      </c>
      <c r="C610" s="194" t="s">
        <v>165</v>
      </c>
      <c r="D610" s="194">
        <v>9</v>
      </c>
      <c r="E610" s="194" t="s">
        <v>198</v>
      </c>
      <c r="F610" s="194" t="s">
        <v>197</v>
      </c>
      <c r="G610" s="193">
        <v>2</v>
      </c>
      <c r="H610" s="193">
        <v>9</v>
      </c>
      <c r="I610" s="193">
        <v>1</v>
      </c>
      <c r="J610" s="196">
        <f>G610*2+H610+I610</f>
        <v>14</v>
      </c>
      <c r="K610" s="194" t="s">
        <v>199</v>
      </c>
      <c r="L610" s="197">
        <v>0.65</v>
      </c>
      <c r="M610" s="197">
        <v>0.6</v>
      </c>
      <c r="N610" s="197">
        <v>0.9</v>
      </c>
      <c r="O610" s="197">
        <v>1</v>
      </c>
      <c r="P610" s="197"/>
      <c r="Q610" s="198">
        <f>(((G610*L610*2)+(H610*M610)+(I610*N610))*O610)*100</f>
        <v>890</v>
      </c>
      <c r="R610" s="199">
        <v>20000</v>
      </c>
      <c r="S610" s="17">
        <f>R610*2.5</f>
        <v>50000</v>
      </c>
      <c r="T610" s="16">
        <f>(Q610/S610)*1000</f>
        <v>17.8</v>
      </c>
    </row>
    <row r="611" spans="1:20" ht="33" customHeight="1" x14ac:dyDescent="0.25">
      <c r="A611" s="107">
        <v>608</v>
      </c>
      <c r="B611" s="276" t="s">
        <v>961</v>
      </c>
      <c r="C611" s="193" t="s">
        <v>165</v>
      </c>
      <c r="D611" s="193">
        <v>14</v>
      </c>
      <c r="E611" s="276" t="s">
        <v>158</v>
      </c>
      <c r="F611" s="194" t="s">
        <v>962</v>
      </c>
      <c r="G611" s="277">
        <v>4</v>
      </c>
      <c r="H611" s="193">
        <v>9</v>
      </c>
      <c r="I611" s="193">
        <v>1</v>
      </c>
      <c r="J611" s="196">
        <f>(G611*2)+H611+I611</f>
        <v>18</v>
      </c>
      <c r="K611" s="194"/>
      <c r="L611" s="193"/>
      <c r="M611" s="193"/>
      <c r="N611" s="193"/>
      <c r="O611" s="193"/>
      <c r="P611" s="193"/>
      <c r="Q611" s="198">
        <f>(((G611*L611*2)+(H611*M611)+(I611*N611))*O611)*100</f>
        <v>0</v>
      </c>
      <c r="R611" s="199">
        <v>0.1</v>
      </c>
      <c r="S611" s="199"/>
      <c r="T611" s="16" t="e">
        <f>(Q611/S611)*1000</f>
        <v>#DIV/0!</v>
      </c>
    </row>
    <row r="612" spans="1:20" ht="33" customHeight="1" x14ac:dyDescent="0.25">
      <c r="A612" s="378">
        <v>609</v>
      </c>
      <c r="B612" s="346" t="s">
        <v>963</v>
      </c>
      <c r="C612" s="351" t="s">
        <v>165</v>
      </c>
      <c r="D612" s="351">
        <v>13</v>
      </c>
      <c r="E612" s="346" t="s">
        <v>158</v>
      </c>
      <c r="F612" s="394" t="s">
        <v>964</v>
      </c>
      <c r="G612" s="351">
        <v>6</v>
      </c>
      <c r="H612" s="351">
        <v>6</v>
      </c>
      <c r="I612" s="351">
        <v>1</v>
      </c>
      <c r="J612" s="292">
        <f>(G612*2)+H612+I612</f>
        <v>19</v>
      </c>
      <c r="K612" s="346"/>
      <c r="L612" s="351"/>
      <c r="M612" s="351"/>
      <c r="N612" s="351"/>
      <c r="O612" s="351"/>
      <c r="P612" s="351"/>
      <c r="Q612" s="293">
        <f>(((G612*L612*2)+(H612*M612)+(I612*N612))*O612)*100</f>
        <v>0</v>
      </c>
      <c r="R612" s="254">
        <v>0.1</v>
      </c>
      <c r="S612" s="212"/>
      <c r="T612" s="343" t="e">
        <f>(Q612/S612)*1000</f>
        <v>#DIV/0!</v>
      </c>
    </row>
    <row r="613" spans="1:20" ht="33" customHeight="1" x14ac:dyDescent="0.25">
      <c r="A613" s="107">
        <v>610</v>
      </c>
      <c r="B613" s="346" t="s">
        <v>1492</v>
      </c>
      <c r="C613" s="351"/>
      <c r="D613" s="351">
        <v>14</v>
      </c>
      <c r="E613" s="346" t="s">
        <v>1493</v>
      </c>
      <c r="F613" s="394" t="s">
        <v>1494</v>
      </c>
      <c r="G613" s="351">
        <v>2</v>
      </c>
      <c r="H613" s="351">
        <v>9</v>
      </c>
      <c r="I613" s="351">
        <v>9</v>
      </c>
      <c r="J613" s="196">
        <f>(G613*2)+H613+I613</f>
        <v>22</v>
      </c>
      <c r="K613" s="346"/>
      <c r="L613" s="248"/>
      <c r="M613" s="248"/>
      <c r="N613" s="248"/>
      <c r="O613" s="248">
        <v>1</v>
      </c>
      <c r="P613" s="248"/>
      <c r="Q613" s="198">
        <f>(((G613*L613*2)+(H613*M613)+(I613*N613))*O613)*100</f>
        <v>0</v>
      </c>
      <c r="R613" s="199">
        <v>0.1</v>
      </c>
      <c r="S613" s="212"/>
      <c r="T613" s="16" t="e">
        <f>(Q613/S613)*1000</f>
        <v>#DIV/0!</v>
      </c>
    </row>
    <row r="614" spans="1:20" ht="33" customHeight="1" x14ac:dyDescent="0.25">
      <c r="A614" s="107">
        <v>611</v>
      </c>
      <c r="B614" s="347" t="s">
        <v>1151</v>
      </c>
      <c r="C614" s="352" t="s">
        <v>165</v>
      </c>
      <c r="D614" s="352">
        <v>4</v>
      </c>
      <c r="E614" s="347" t="s">
        <v>158</v>
      </c>
      <c r="F614" s="397" t="s">
        <v>1152</v>
      </c>
      <c r="G614" s="352">
        <v>8</v>
      </c>
      <c r="H614" s="352">
        <v>6</v>
      </c>
      <c r="I614" s="352">
        <v>3</v>
      </c>
      <c r="J614" s="196">
        <f>G614*2+H614+I614</f>
        <v>25</v>
      </c>
      <c r="K614" s="347"/>
      <c r="L614" s="352"/>
      <c r="M614" s="352"/>
      <c r="N614" s="352"/>
      <c r="O614" s="248">
        <v>1.1499999999999999</v>
      </c>
      <c r="P614" s="248"/>
      <c r="Q614" s="198">
        <f>(((G614*L614*2)+(H614*M614)+(I614*N614))*O614)*100</f>
        <v>0</v>
      </c>
      <c r="R614" s="199">
        <v>0.1</v>
      </c>
      <c r="S614" s="212"/>
      <c r="T614" s="16" t="e">
        <f>(Q614/S614)*1000</f>
        <v>#DIV/0!</v>
      </c>
    </row>
    <row r="615" spans="1:20" ht="33" customHeight="1" x14ac:dyDescent="0.25">
      <c r="A615" s="107">
        <v>612</v>
      </c>
      <c r="B615" s="347" t="s">
        <v>1156</v>
      </c>
      <c r="C615" s="352" t="s">
        <v>165</v>
      </c>
      <c r="D615" s="352">
        <v>4</v>
      </c>
      <c r="E615" s="347" t="s">
        <v>158</v>
      </c>
      <c r="F615" s="397" t="s">
        <v>1152</v>
      </c>
      <c r="G615" s="352">
        <v>10</v>
      </c>
      <c r="H615" s="352">
        <v>6</v>
      </c>
      <c r="I615" s="352">
        <v>3</v>
      </c>
      <c r="J615" s="196">
        <f>G615*2+H615+I615</f>
        <v>29</v>
      </c>
      <c r="K615" s="347"/>
      <c r="L615" s="352"/>
      <c r="M615" s="352"/>
      <c r="N615" s="352"/>
      <c r="O615" s="248">
        <v>1.1499999999999999</v>
      </c>
      <c r="P615" s="248"/>
      <c r="Q615" s="198">
        <f>(((G615*L615*2)+(H615*M615)+(I615*N615))*O615)*100</f>
        <v>0</v>
      </c>
      <c r="R615" s="199">
        <v>0.1</v>
      </c>
      <c r="S615" s="212"/>
      <c r="T615" s="16" t="e">
        <f>(Q615/S615)*1000</f>
        <v>#DIV/0!</v>
      </c>
    </row>
    <row r="616" spans="1:20" ht="33" customHeight="1" x14ac:dyDescent="0.25">
      <c r="A616" s="107">
        <v>613</v>
      </c>
      <c r="B616" s="394" t="s">
        <v>318</v>
      </c>
      <c r="C616" s="394" t="s">
        <v>165</v>
      </c>
      <c r="D616" s="394">
        <v>12</v>
      </c>
      <c r="E616" s="394" t="s">
        <v>319</v>
      </c>
      <c r="F616" s="394" t="s">
        <v>320</v>
      </c>
      <c r="G616" s="398">
        <v>0</v>
      </c>
      <c r="H616" s="398">
        <v>6</v>
      </c>
      <c r="I616" s="398">
        <v>0</v>
      </c>
      <c r="J616" s="403">
        <f>G616*2+H616+I616</f>
        <v>6</v>
      </c>
      <c r="K616" s="394" t="s">
        <v>251</v>
      </c>
      <c r="L616" s="248">
        <v>0.25</v>
      </c>
      <c r="M616" s="248">
        <v>0.5</v>
      </c>
      <c r="N616" s="248">
        <v>0.2</v>
      </c>
      <c r="O616" s="248">
        <v>1</v>
      </c>
      <c r="P616" s="248"/>
      <c r="Q616" s="409">
        <f>(((G616*L616*2)+(H616*M616)+(I616*N616))*O616)*100</f>
        <v>300</v>
      </c>
      <c r="R616" s="212">
        <v>15000</v>
      </c>
      <c r="S616" s="216">
        <f>R616*2.5</f>
        <v>37500</v>
      </c>
      <c r="T616" s="16">
        <f>(Q616/S616)*1000</f>
        <v>8</v>
      </c>
    </row>
    <row r="617" spans="1:20" ht="33" customHeight="1" x14ac:dyDescent="0.25">
      <c r="A617" s="107">
        <v>614</v>
      </c>
      <c r="B617" s="346" t="s">
        <v>1468</v>
      </c>
      <c r="C617" s="351"/>
      <c r="D617" s="351" t="s">
        <v>927</v>
      </c>
      <c r="E617" s="346" t="s">
        <v>1469</v>
      </c>
      <c r="F617" s="394" t="s">
        <v>1470</v>
      </c>
      <c r="G617" s="351">
        <v>0</v>
      </c>
      <c r="H617" s="351">
        <v>9</v>
      </c>
      <c r="I617" s="351">
        <v>6</v>
      </c>
      <c r="J617" s="403">
        <f>(G617*2)+H617+I617</f>
        <v>15</v>
      </c>
      <c r="K617" s="346"/>
      <c r="L617" s="248"/>
      <c r="M617" s="248"/>
      <c r="N617" s="248"/>
      <c r="O617" s="248">
        <v>1.1499999999999999</v>
      </c>
      <c r="P617" s="248"/>
      <c r="Q617" s="407">
        <f>(((G617*L617*2)+(H617*M617)+(I617*N617))*O617)*100</f>
        <v>0</v>
      </c>
      <c r="R617" s="212">
        <v>0.1</v>
      </c>
      <c r="S617" s="212"/>
      <c r="T617" s="16" t="e">
        <f>(Q617/S617)*1000</f>
        <v>#DIV/0!</v>
      </c>
    </row>
    <row r="618" spans="1:20" ht="33" customHeight="1" x14ac:dyDescent="0.25">
      <c r="A618" s="107">
        <v>615</v>
      </c>
      <c r="B618" s="346" t="s">
        <v>236</v>
      </c>
      <c r="C618" s="346"/>
      <c r="D618" s="351" t="s">
        <v>237</v>
      </c>
      <c r="E618" s="346" t="s">
        <v>238</v>
      </c>
      <c r="F618" s="394" t="s">
        <v>239</v>
      </c>
      <c r="G618" s="351">
        <v>4</v>
      </c>
      <c r="H618" s="351">
        <v>6</v>
      </c>
      <c r="I618" s="351">
        <v>6</v>
      </c>
      <c r="J618" s="196">
        <f>(G618*2)+H618+I618</f>
        <v>20</v>
      </c>
      <c r="K618" s="346" t="s">
        <v>240</v>
      </c>
      <c r="L618" s="248">
        <v>0.2</v>
      </c>
      <c r="M618" s="248">
        <v>0</v>
      </c>
      <c r="N618" s="248">
        <v>0.4</v>
      </c>
      <c r="O618" s="248">
        <v>1</v>
      </c>
      <c r="P618" s="248"/>
      <c r="Q618" s="198">
        <f>(((G618*L618*2)+(H618*M618)+(I618*N618))*O618)*100</f>
        <v>400</v>
      </c>
      <c r="R618" s="199">
        <v>12000</v>
      </c>
      <c r="S618" s="212"/>
      <c r="T618" s="16" t="e">
        <f>(Q618/S618)*1000</f>
        <v>#DIV/0!</v>
      </c>
    </row>
    <row r="619" spans="1:20" ht="33" customHeight="1" x14ac:dyDescent="0.25">
      <c r="A619" s="107">
        <v>616</v>
      </c>
      <c r="B619" s="106" t="s">
        <v>1256</v>
      </c>
      <c r="C619" s="26" t="s">
        <v>165</v>
      </c>
      <c r="D619" s="26">
        <v>1</v>
      </c>
      <c r="E619" s="106" t="s">
        <v>154</v>
      </c>
      <c r="F619" s="395" t="s">
        <v>1257</v>
      </c>
      <c r="G619" s="26">
        <v>0</v>
      </c>
      <c r="H619" s="26">
        <v>3</v>
      </c>
      <c r="I619" s="26">
        <v>1</v>
      </c>
      <c r="J619" s="18">
        <f>(G619*2)+H619+I619</f>
        <v>4</v>
      </c>
      <c r="O619" s="227">
        <v>1</v>
      </c>
      <c r="P619" s="227"/>
      <c r="Q619" s="77">
        <f>(((G619*L619*2)+(H619*M619)+(I619*N619))*O619)*100</f>
        <v>0</v>
      </c>
      <c r="R619" s="17">
        <v>0.1</v>
      </c>
      <c r="S619" s="216"/>
      <c r="T619" s="16" t="e">
        <f>(Q619/S619)*1000</f>
        <v>#DIV/0!</v>
      </c>
    </row>
    <row r="620" spans="1:20" ht="33" customHeight="1" x14ac:dyDescent="0.25">
      <c r="A620" s="107">
        <v>617</v>
      </c>
      <c r="B620" s="350" t="s">
        <v>898</v>
      </c>
      <c r="C620" s="353" t="s">
        <v>165</v>
      </c>
      <c r="D620" s="353">
        <v>1</v>
      </c>
      <c r="E620" s="350" t="s">
        <v>899</v>
      </c>
      <c r="F620" s="416" t="s">
        <v>900</v>
      </c>
      <c r="G620" s="353">
        <v>0</v>
      </c>
      <c r="H620" s="353">
        <v>1</v>
      </c>
      <c r="I620" s="353">
        <v>0</v>
      </c>
      <c r="J620" s="421">
        <f>(G620*2)+H620+I620</f>
        <v>1</v>
      </c>
      <c r="K620" s="350" t="s">
        <v>901</v>
      </c>
      <c r="L620" s="353"/>
      <c r="M620" s="353"/>
      <c r="N620" s="353"/>
      <c r="O620" s="362">
        <v>1</v>
      </c>
      <c r="P620" s="362"/>
      <c r="Q620" s="426">
        <f>(((G620*L620*2)+(H620*M620)+(I620*N620))*O620)*100</f>
        <v>0</v>
      </c>
      <c r="R620" s="231">
        <v>0.1</v>
      </c>
      <c r="S620" s="366"/>
      <c r="T620" s="16" t="e">
        <f>(Q620/S620)*1000</f>
        <v>#DIV/0!</v>
      </c>
    </row>
    <row r="621" spans="1:20" ht="33" customHeight="1" x14ac:dyDescent="0.25">
      <c r="A621" s="107">
        <v>618</v>
      </c>
      <c r="B621" s="346" t="s">
        <v>454</v>
      </c>
      <c r="C621" s="351"/>
      <c r="D621" s="351">
        <v>13</v>
      </c>
      <c r="E621" s="346" t="s">
        <v>455</v>
      </c>
      <c r="F621" s="394" t="s">
        <v>456</v>
      </c>
      <c r="G621" s="351">
        <v>0</v>
      </c>
      <c r="H621" s="351">
        <v>3</v>
      </c>
      <c r="I621" s="351">
        <v>1</v>
      </c>
      <c r="J621" s="403">
        <f>(G621*2)+H621+I621</f>
        <v>4</v>
      </c>
      <c r="K621" s="346" t="s">
        <v>457</v>
      </c>
      <c r="L621" s="248">
        <v>0.25</v>
      </c>
      <c r="M621" s="248">
        <v>0.5</v>
      </c>
      <c r="N621" s="248">
        <v>0.2</v>
      </c>
      <c r="O621" s="248">
        <v>1.1499999999999999</v>
      </c>
      <c r="P621" s="248"/>
      <c r="Q621" s="409">
        <f>(((G621*L621*2)+(H621*M621)+(I621*N621))*O621)*100</f>
        <v>195.49999999999997</v>
      </c>
      <c r="R621" s="212">
        <v>15000</v>
      </c>
      <c r="S621" s="212"/>
      <c r="T621" s="16" t="e">
        <f>(Q621/S621)*1000</f>
        <v>#DIV/0!</v>
      </c>
    </row>
    <row r="622" spans="1:20" ht="33" customHeight="1" x14ac:dyDescent="0.25">
      <c r="A622" s="107">
        <v>619</v>
      </c>
      <c r="B622" s="349" t="s">
        <v>592</v>
      </c>
      <c r="C622" s="349" t="s">
        <v>165</v>
      </c>
      <c r="D622" s="349" t="s">
        <v>153</v>
      </c>
      <c r="E622" s="349" t="s">
        <v>594</v>
      </c>
      <c r="F622" s="394" t="s">
        <v>593</v>
      </c>
      <c r="G622" s="354">
        <v>0</v>
      </c>
      <c r="H622" s="354">
        <v>6</v>
      </c>
      <c r="I622" s="354">
        <v>6</v>
      </c>
      <c r="J622" s="422">
        <f>(G622*2)+H622+I622</f>
        <v>12</v>
      </c>
      <c r="K622" s="349" t="s">
        <v>595</v>
      </c>
      <c r="L622" s="251">
        <v>0.2</v>
      </c>
      <c r="M622" s="251">
        <v>0.2</v>
      </c>
      <c r="N622" s="251">
        <v>0.2</v>
      </c>
      <c r="O622" s="251">
        <v>1</v>
      </c>
      <c r="P622" s="251"/>
      <c r="Q622" s="409">
        <f>(((G622*L622*2)+(H622*M622)+(I622*N622))*O622)*100</f>
        <v>240.00000000000003</v>
      </c>
      <c r="R622" s="212">
        <v>50000</v>
      </c>
      <c r="S622" s="212"/>
      <c r="T622" s="16" t="e">
        <f>(Q622/S622)*1000</f>
        <v>#DIV/0!</v>
      </c>
    </row>
    <row r="623" spans="1:20" s="301" customFormat="1" ht="33" customHeight="1" x14ac:dyDescent="0.25">
      <c r="A623" s="107">
        <v>620</v>
      </c>
      <c r="B623" s="346" t="s">
        <v>1482</v>
      </c>
      <c r="C623" s="346" t="s">
        <v>165</v>
      </c>
      <c r="D623" s="346">
        <v>5</v>
      </c>
      <c r="E623" s="346" t="s">
        <v>1483</v>
      </c>
      <c r="F623" s="394" t="s">
        <v>593</v>
      </c>
      <c r="G623" s="351">
        <v>2</v>
      </c>
      <c r="H623" s="351">
        <v>6</v>
      </c>
      <c r="I623" s="351">
        <v>6</v>
      </c>
      <c r="J623" s="403">
        <f>G623*2+H623+I623</f>
        <v>16</v>
      </c>
      <c r="K623" s="346"/>
      <c r="L623" s="248"/>
      <c r="M623" s="248"/>
      <c r="N623" s="248"/>
      <c r="O623" s="248">
        <v>1</v>
      </c>
      <c r="P623" s="248"/>
      <c r="Q623" s="407">
        <f>(((G623*L623*2)+(H623*M623)+(I623*N623))*O623)*100</f>
        <v>0</v>
      </c>
      <c r="R623" s="212">
        <v>0.1</v>
      </c>
      <c r="S623" s="212"/>
      <c r="T623" s="16" t="e">
        <f>(Q623/S623)*1000</f>
        <v>#DIV/0!</v>
      </c>
    </row>
    <row r="624" spans="1:20" ht="33" customHeight="1" x14ac:dyDescent="0.25">
      <c r="A624" s="107">
        <v>621</v>
      </c>
      <c r="B624" s="346" t="s">
        <v>291</v>
      </c>
      <c r="C624" s="351" t="s">
        <v>152</v>
      </c>
      <c r="D624" s="351">
        <v>17</v>
      </c>
      <c r="E624" s="346" t="s">
        <v>292</v>
      </c>
      <c r="F624" s="346" t="s">
        <v>293</v>
      </c>
      <c r="G624" s="351">
        <v>2</v>
      </c>
      <c r="H624" s="351">
        <v>3</v>
      </c>
      <c r="I624" s="351">
        <v>3</v>
      </c>
      <c r="J624" s="403">
        <f>G624*2+H624+I624</f>
        <v>10</v>
      </c>
      <c r="K624" s="346" t="s">
        <v>15</v>
      </c>
      <c r="L624" s="357">
        <v>0.75</v>
      </c>
      <c r="M624" s="357">
        <v>0.1</v>
      </c>
      <c r="N624" s="357">
        <v>0.1</v>
      </c>
      <c r="O624" s="248">
        <v>1.1499999999999999</v>
      </c>
      <c r="P624" s="248"/>
      <c r="Q624" s="407">
        <f>(((G624*L624*2)+(H624*M624)+(I624*N624))*O624)*100</f>
        <v>413.99999999999994</v>
      </c>
      <c r="R624" s="212">
        <v>16000</v>
      </c>
      <c r="S624" s="212">
        <f>R624*1</f>
        <v>16000</v>
      </c>
      <c r="T624" s="16">
        <f>(Q624/S624)*1000</f>
        <v>25.874999999999996</v>
      </c>
    </row>
    <row r="625" spans="1:20" ht="33" customHeight="1" x14ac:dyDescent="0.25">
      <c r="A625" s="107">
        <v>622</v>
      </c>
      <c r="B625" s="347" t="s">
        <v>331</v>
      </c>
      <c r="C625" s="352" t="s">
        <v>165</v>
      </c>
      <c r="D625" s="352">
        <v>3</v>
      </c>
      <c r="E625" s="347" t="s">
        <v>332</v>
      </c>
      <c r="F625" s="347" t="s">
        <v>333</v>
      </c>
      <c r="G625" s="352">
        <v>0</v>
      </c>
      <c r="H625" s="352">
        <v>6</v>
      </c>
      <c r="I625" s="352">
        <v>1</v>
      </c>
      <c r="J625" s="418">
        <f>(G625*2)+H625+I625</f>
        <v>7</v>
      </c>
      <c r="K625" s="347" t="s">
        <v>334</v>
      </c>
      <c r="L625" s="358">
        <v>0.8</v>
      </c>
      <c r="M625" s="358">
        <v>0.95</v>
      </c>
      <c r="N625" s="358">
        <v>0.65</v>
      </c>
      <c r="O625" s="358">
        <v>1.3</v>
      </c>
      <c r="P625" s="358"/>
      <c r="Q625" s="424">
        <f>(((G625*L625*2)+(H625*M625)+(I625*N625))*O625)*100</f>
        <v>825.49999999999989</v>
      </c>
      <c r="R625" s="365">
        <v>43000</v>
      </c>
      <c r="S625" s="365">
        <f>R625*2.5</f>
        <v>107500</v>
      </c>
      <c r="T625" s="16">
        <f>(Q625/S625)*1000</f>
        <v>7.6790697674418595</v>
      </c>
    </row>
    <row r="626" spans="1:20" ht="33" customHeight="1" x14ac:dyDescent="0.25">
      <c r="A626" s="107">
        <v>623</v>
      </c>
      <c r="B626" s="106" t="s">
        <v>450</v>
      </c>
      <c r="D626" s="26">
        <v>16</v>
      </c>
      <c r="E626" s="106" t="s">
        <v>451</v>
      </c>
      <c r="F626" s="106" t="s">
        <v>452</v>
      </c>
      <c r="G626" s="26">
        <v>2</v>
      </c>
      <c r="H626" s="26">
        <v>9</v>
      </c>
      <c r="I626" s="26">
        <v>9</v>
      </c>
      <c r="J626" s="333">
        <f>(G626*2)+H626+I626</f>
        <v>22</v>
      </c>
      <c r="K626" s="356" t="s">
        <v>453</v>
      </c>
      <c r="L626" s="359">
        <v>0.3</v>
      </c>
      <c r="M626" s="359">
        <v>0</v>
      </c>
      <c r="N626" s="359">
        <v>0.6</v>
      </c>
      <c r="O626" s="359">
        <v>1</v>
      </c>
      <c r="P626" s="359"/>
      <c r="Q626" s="339">
        <f>(((G626*L626*2)+(H626*M626)+(I626*N626))*O626)*100</f>
        <v>660</v>
      </c>
      <c r="R626" s="216">
        <v>50000</v>
      </c>
      <c r="S626" s="216">
        <f>R626*5</f>
        <v>250000</v>
      </c>
      <c r="T626" s="16">
        <f>(Q626/S626)*1000</f>
        <v>2.64</v>
      </c>
    </row>
    <row r="627" spans="1:20" ht="33" customHeight="1" x14ac:dyDescent="0.25">
      <c r="A627" s="107">
        <v>624</v>
      </c>
      <c r="B627" s="395" t="s">
        <v>1514</v>
      </c>
      <c r="C627" s="395" t="s">
        <v>165</v>
      </c>
      <c r="D627" s="395">
        <v>14</v>
      </c>
      <c r="E627" s="395" t="s">
        <v>154</v>
      </c>
      <c r="F627" s="395" t="s">
        <v>452</v>
      </c>
      <c r="G627" s="399">
        <v>4</v>
      </c>
      <c r="H627" s="399">
        <v>3</v>
      </c>
      <c r="I627" s="399">
        <v>3</v>
      </c>
      <c r="J627" s="402">
        <f>(G627*2)+H627+I627</f>
        <v>14</v>
      </c>
      <c r="K627" s="395" t="s">
        <v>533</v>
      </c>
      <c r="L627" s="405"/>
      <c r="M627" s="405"/>
      <c r="N627" s="405"/>
      <c r="O627" s="227"/>
      <c r="P627" s="227"/>
      <c r="Q627" s="406"/>
      <c r="R627" s="216">
        <v>5000</v>
      </c>
      <c r="S627" s="216">
        <f>R627*1</f>
        <v>5000</v>
      </c>
      <c r="T627" s="16">
        <f>(Q627/S627)*1000</f>
        <v>0</v>
      </c>
    </row>
    <row r="628" spans="1:20" ht="33" customHeight="1" x14ac:dyDescent="0.25">
      <c r="A628" s="107">
        <v>625</v>
      </c>
      <c r="B628" s="346" t="s">
        <v>254</v>
      </c>
      <c r="C628" s="346"/>
      <c r="D628" s="346" t="s">
        <v>255</v>
      </c>
      <c r="E628" s="346" t="s">
        <v>256</v>
      </c>
      <c r="F628" s="394" t="s">
        <v>257</v>
      </c>
      <c r="G628" s="351">
        <v>6</v>
      </c>
      <c r="H628" s="351">
        <v>6</v>
      </c>
      <c r="I628" s="351">
        <v>3</v>
      </c>
      <c r="J628" s="403">
        <f>G628*2+H628+I628</f>
        <v>21</v>
      </c>
      <c r="K628" s="394" t="s">
        <v>258</v>
      </c>
      <c r="L628" s="248">
        <v>0.3</v>
      </c>
      <c r="M628" s="248">
        <v>0.1</v>
      </c>
      <c r="N628" s="248">
        <v>0.1</v>
      </c>
      <c r="O628" s="248">
        <v>1</v>
      </c>
      <c r="P628" s="248"/>
      <c r="Q628" s="409">
        <f>(((G628*L628*2)+(H628*M628)+(I628*N628))*O628)*100</f>
        <v>449.99999999999989</v>
      </c>
      <c r="R628" s="212">
        <v>15000</v>
      </c>
      <c r="S628" s="212"/>
      <c r="T628" s="16" t="e">
        <f>(Q628/S628)*1000</f>
        <v>#DIV/0!</v>
      </c>
    </row>
    <row r="629" spans="1:20" ht="33" customHeight="1" x14ac:dyDescent="0.25">
      <c r="A629" s="107">
        <v>626</v>
      </c>
      <c r="B629" s="346" t="s">
        <v>1471</v>
      </c>
      <c r="C629" s="346"/>
      <c r="D629" s="346" t="s">
        <v>364</v>
      </c>
      <c r="E629" s="346" t="s">
        <v>1472</v>
      </c>
      <c r="F629" s="394" t="s">
        <v>1473</v>
      </c>
      <c r="G629" s="351">
        <v>4</v>
      </c>
      <c r="H629" s="351">
        <v>6</v>
      </c>
      <c r="I629" s="351">
        <v>1</v>
      </c>
      <c r="J629" s="403">
        <f>G629*2+H629+I629</f>
        <v>15</v>
      </c>
      <c r="K629" s="346"/>
      <c r="L629" s="248"/>
      <c r="M629" s="248"/>
      <c r="N629" s="248"/>
      <c r="O629" s="248">
        <v>1</v>
      </c>
      <c r="P629" s="248"/>
      <c r="Q629" s="407">
        <f>(((G629*L629*2)+(H629*M629)+(I629*N629))*O629)*100</f>
        <v>0</v>
      </c>
      <c r="R629" s="212">
        <v>0.1</v>
      </c>
      <c r="S629" s="212"/>
      <c r="T629" s="16" t="e">
        <f>(Q629/S629)*1000</f>
        <v>#DIV/0!</v>
      </c>
    </row>
    <row r="630" spans="1:20" s="301" customFormat="1" ht="33" customHeight="1" x14ac:dyDescent="0.25">
      <c r="A630" s="107">
        <v>627</v>
      </c>
      <c r="B630" s="396" t="s">
        <v>630</v>
      </c>
      <c r="C630" s="401" t="s">
        <v>152</v>
      </c>
      <c r="D630" s="401">
        <v>5</v>
      </c>
      <c r="E630" s="396" t="s">
        <v>631</v>
      </c>
      <c r="F630" s="396" t="s">
        <v>632</v>
      </c>
      <c r="G630" s="401">
        <v>0</v>
      </c>
      <c r="H630" s="401">
        <v>6</v>
      </c>
      <c r="I630" s="401">
        <v>9</v>
      </c>
      <c r="J630" s="404">
        <f>(G630*2)+H630+I630</f>
        <v>15</v>
      </c>
      <c r="K630" s="396" t="s">
        <v>633</v>
      </c>
      <c r="L630" s="227">
        <v>0.3</v>
      </c>
      <c r="M630" s="227">
        <v>0.35</v>
      </c>
      <c r="N630" s="227">
        <v>0.2</v>
      </c>
      <c r="O630" s="250">
        <v>1</v>
      </c>
      <c r="P630" s="250"/>
      <c r="Q630" s="408">
        <f>(((G630*L630*2)+(H630*M630)+(I630*N630))*O630)*100</f>
        <v>389.99999999999994</v>
      </c>
      <c r="R630" s="252">
        <v>150000</v>
      </c>
      <c r="S630" s="252">
        <f>R630*1</f>
        <v>150000</v>
      </c>
      <c r="T630" s="16">
        <f>(Q630/S630)*1000</f>
        <v>2.5999999999999996</v>
      </c>
    </row>
    <row r="631" spans="1:20" s="301" customFormat="1" ht="33" customHeight="1" x14ac:dyDescent="0.25">
      <c r="A631" s="107">
        <v>628</v>
      </c>
      <c r="B631" s="346" t="s">
        <v>567</v>
      </c>
      <c r="C631" s="351"/>
      <c r="D631" s="351">
        <v>13</v>
      </c>
      <c r="E631" s="346" t="s">
        <v>568</v>
      </c>
      <c r="F631" s="394" t="s">
        <v>569</v>
      </c>
      <c r="G631" s="351">
        <v>2</v>
      </c>
      <c r="H631" s="351">
        <v>6</v>
      </c>
      <c r="I631" s="351">
        <v>1</v>
      </c>
      <c r="J631" s="403">
        <f>(G631*2)+H631+I631</f>
        <v>11</v>
      </c>
      <c r="K631" s="346" t="s">
        <v>510</v>
      </c>
      <c r="L631" s="248">
        <v>0.14000000000000001</v>
      </c>
      <c r="M631" s="248">
        <v>0</v>
      </c>
      <c r="N631" s="248">
        <v>0</v>
      </c>
      <c r="O631" s="248">
        <v>1.1499999999999999</v>
      </c>
      <c r="P631" s="248"/>
      <c r="Q631" s="409">
        <f>(((G631*L631*2)+(H631*M631)+(I631*N631))*O631)*100</f>
        <v>64.400000000000006</v>
      </c>
      <c r="R631" s="212">
        <v>10000</v>
      </c>
      <c r="S631" s="212"/>
      <c r="T631" s="16" t="e">
        <f>(Q631/S631)*1000</f>
        <v>#DIV/0!</v>
      </c>
    </row>
    <row r="632" spans="1:20" ht="33" customHeight="1" x14ac:dyDescent="0.25">
      <c r="A632" s="107">
        <v>629</v>
      </c>
      <c r="B632" s="346" t="s">
        <v>363</v>
      </c>
      <c r="C632" s="351" t="s">
        <v>165</v>
      </c>
      <c r="D632" s="351" t="s">
        <v>364</v>
      </c>
      <c r="E632" s="346" t="s">
        <v>365</v>
      </c>
      <c r="F632" s="346" t="s">
        <v>366</v>
      </c>
      <c r="G632" s="351">
        <v>0</v>
      </c>
      <c r="H632" s="351">
        <v>6</v>
      </c>
      <c r="I632" s="351">
        <v>3</v>
      </c>
      <c r="J632" s="355">
        <f>(G632*2)+H632+I632</f>
        <v>9</v>
      </c>
      <c r="K632" s="346" t="s">
        <v>367</v>
      </c>
      <c r="L632" s="248">
        <v>0.8</v>
      </c>
      <c r="M632" s="248">
        <v>0.95</v>
      </c>
      <c r="N632" s="248">
        <v>0.65</v>
      </c>
      <c r="O632" s="248">
        <v>1.1499999999999999</v>
      </c>
      <c r="P632" s="248"/>
      <c r="Q632" s="364">
        <f>(((G632*L632*2)+(H632*M632)+(I632*N632))*O632)*100</f>
        <v>879.75</v>
      </c>
      <c r="R632" s="212">
        <v>49000</v>
      </c>
      <c r="S632" s="216">
        <f>R632*2.5</f>
        <v>122500</v>
      </c>
      <c r="T632" s="16">
        <f>(Q632/S632)*1000</f>
        <v>7.1816326530612242</v>
      </c>
    </row>
    <row r="633" spans="1:20" ht="33" customHeight="1" x14ac:dyDescent="0.25">
      <c r="A633" s="107">
        <v>630</v>
      </c>
      <c r="B633" s="346" t="s">
        <v>278</v>
      </c>
      <c r="C633" s="346" t="s">
        <v>165</v>
      </c>
      <c r="D633" s="351">
        <v>12</v>
      </c>
      <c r="E633" s="346" t="s">
        <v>279</v>
      </c>
      <c r="F633" s="394" t="s">
        <v>280</v>
      </c>
      <c r="G633" s="351">
        <v>0</v>
      </c>
      <c r="H633" s="351">
        <v>9</v>
      </c>
      <c r="I633" s="351">
        <v>6</v>
      </c>
      <c r="J633" s="403">
        <f>(G633*2)+H633+I633</f>
        <v>15</v>
      </c>
      <c r="K633" s="346" t="s">
        <v>281</v>
      </c>
      <c r="L633" s="248">
        <v>0.1</v>
      </c>
      <c r="M633" s="248">
        <v>0.9</v>
      </c>
      <c r="N633" s="248">
        <v>0.9</v>
      </c>
      <c r="O633" s="248">
        <v>1</v>
      </c>
      <c r="P633" s="248"/>
      <c r="Q633" s="409">
        <f>(((G633*L633*2)+(H633*M633)+(I633*N633))*O633)*100</f>
        <v>1350</v>
      </c>
      <c r="R633" s="212">
        <v>50000</v>
      </c>
      <c r="S633" s="212"/>
      <c r="T633" s="16" t="e">
        <f>(Q633/S633)*1000</f>
        <v>#DIV/0!</v>
      </c>
    </row>
    <row r="634" spans="1:20" ht="33" customHeight="1" x14ac:dyDescent="0.25">
      <c r="A634" s="107">
        <v>631</v>
      </c>
      <c r="B634" s="394" t="s">
        <v>323</v>
      </c>
      <c r="C634" s="398"/>
      <c r="D634" s="398">
        <v>12</v>
      </c>
      <c r="E634" s="394" t="s">
        <v>324</v>
      </c>
      <c r="F634" s="394" t="s">
        <v>280</v>
      </c>
      <c r="G634" s="398">
        <v>6</v>
      </c>
      <c r="H634" s="398">
        <v>5</v>
      </c>
      <c r="I634" s="398">
        <v>6</v>
      </c>
      <c r="J634" s="403">
        <f>(G634*2)+H634+I634</f>
        <v>23</v>
      </c>
      <c r="K634" s="394" t="s">
        <v>185</v>
      </c>
      <c r="L634" s="248">
        <v>0.2</v>
      </c>
      <c r="M634" s="248">
        <v>0.2</v>
      </c>
      <c r="N634" s="248">
        <v>0</v>
      </c>
      <c r="O634" s="248">
        <v>1.1499999999999999</v>
      </c>
      <c r="P634" s="248"/>
      <c r="Q634" s="409">
        <f>(((G634*L634*2)+(H634*M634)+(I634*N634))*O634)*100</f>
        <v>391</v>
      </c>
      <c r="R634" s="212">
        <v>20000</v>
      </c>
      <c r="S634" s="216">
        <f>R634*2.5</f>
        <v>50000</v>
      </c>
      <c r="T634" s="16">
        <f>(Q634/S634)*1000</f>
        <v>7.82</v>
      </c>
    </row>
    <row r="635" spans="1:20" ht="33" customHeight="1" x14ac:dyDescent="0.25">
      <c r="A635" s="107">
        <v>632</v>
      </c>
      <c r="B635" s="346" t="s">
        <v>249</v>
      </c>
      <c r="C635" s="346" t="s">
        <v>165</v>
      </c>
      <c r="D635" s="346">
        <v>1</v>
      </c>
      <c r="E635" s="346" t="s">
        <v>250</v>
      </c>
      <c r="F635" s="346" t="s">
        <v>220</v>
      </c>
      <c r="G635" s="351">
        <v>0</v>
      </c>
      <c r="H635" s="351">
        <v>9</v>
      </c>
      <c r="I635" s="351">
        <v>1</v>
      </c>
      <c r="J635" s="403">
        <f>(G635*2)+H635+I635</f>
        <v>10</v>
      </c>
      <c r="K635" s="346" t="s">
        <v>251</v>
      </c>
      <c r="L635" s="248">
        <v>0.25</v>
      </c>
      <c r="M635" s="248">
        <v>0.5</v>
      </c>
      <c r="N635" s="248">
        <v>0.2</v>
      </c>
      <c r="O635" s="248">
        <v>1</v>
      </c>
      <c r="P635" s="248"/>
      <c r="Q635" s="407">
        <f>(((G635*L635*2)+(H635*M635)+(I635*N635))*O635)*100</f>
        <v>470</v>
      </c>
      <c r="R635" s="212">
        <v>15000</v>
      </c>
      <c r="S635" s="216">
        <f>R635*2.5</f>
        <v>37500</v>
      </c>
      <c r="T635" s="16">
        <f>(Q635/S635)*1000</f>
        <v>12.533333333333333</v>
      </c>
    </row>
    <row r="636" spans="1:20" ht="33" customHeight="1" x14ac:dyDescent="0.25">
      <c r="A636" s="107">
        <v>633</v>
      </c>
      <c r="B636" s="394" t="s">
        <v>307</v>
      </c>
      <c r="C636" s="394" t="s">
        <v>165</v>
      </c>
      <c r="D636" s="398">
        <v>1</v>
      </c>
      <c r="E636" s="394" t="s">
        <v>308</v>
      </c>
      <c r="F636" s="394" t="s">
        <v>220</v>
      </c>
      <c r="G636" s="398">
        <v>0</v>
      </c>
      <c r="H636" s="398">
        <v>6</v>
      </c>
      <c r="I636" s="398">
        <v>1</v>
      </c>
      <c r="J636" s="403">
        <f>(G636*2)+H636+I636</f>
        <v>7</v>
      </c>
      <c r="K636" s="394" t="s">
        <v>251</v>
      </c>
      <c r="L636" s="248">
        <v>0.25</v>
      </c>
      <c r="M636" s="248">
        <v>0.5</v>
      </c>
      <c r="N636" s="248">
        <v>0.2</v>
      </c>
      <c r="O636" s="248">
        <v>1</v>
      </c>
      <c r="P636" s="248"/>
      <c r="Q636" s="407">
        <f>(((G636*L636*2)+(H636*M636)+(I636*N636))*O636)*100</f>
        <v>320</v>
      </c>
      <c r="R636" s="212">
        <v>15000</v>
      </c>
      <c r="S636" s="216">
        <f>R636*2.5</f>
        <v>37500</v>
      </c>
      <c r="T636" s="16">
        <f>(Q636/S636)*1000</f>
        <v>8.5333333333333332</v>
      </c>
    </row>
    <row r="637" spans="1:20" ht="33" customHeight="1" x14ac:dyDescent="0.25">
      <c r="A637" s="107">
        <v>634</v>
      </c>
      <c r="B637" s="394" t="s">
        <v>312</v>
      </c>
      <c r="C637" s="394" t="s">
        <v>165</v>
      </c>
      <c r="D637" s="394">
        <v>1</v>
      </c>
      <c r="E637" s="394" t="s">
        <v>303</v>
      </c>
      <c r="F637" s="394" t="s">
        <v>220</v>
      </c>
      <c r="G637" s="398">
        <v>0</v>
      </c>
      <c r="H637" s="398">
        <v>6</v>
      </c>
      <c r="I637" s="398">
        <v>1</v>
      </c>
      <c r="J637" s="403">
        <f>(G637*2)+H637+I637</f>
        <v>7</v>
      </c>
      <c r="K637" s="394" t="s">
        <v>251</v>
      </c>
      <c r="L637" s="248">
        <v>0.25</v>
      </c>
      <c r="M637" s="248">
        <v>0.5</v>
      </c>
      <c r="N637" s="248">
        <v>0.2</v>
      </c>
      <c r="O637" s="248">
        <v>1</v>
      </c>
      <c r="P637" s="248"/>
      <c r="Q637" s="409">
        <f>(((G637*L637*2)+(H637*M637)+(I637*N637))*O637)*100</f>
        <v>320</v>
      </c>
      <c r="R637" s="212">
        <v>15000</v>
      </c>
      <c r="S637" s="216">
        <f>R637*2.5</f>
        <v>37500</v>
      </c>
      <c r="T637" s="16">
        <f>(Q637/S637)*1000</f>
        <v>8.5333333333333332</v>
      </c>
    </row>
    <row r="638" spans="1:20" ht="33" customHeight="1" x14ac:dyDescent="0.25">
      <c r="A638" s="107">
        <v>635</v>
      </c>
      <c r="B638" s="412" t="s">
        <v>218</v>
      </c>
      <c r="C638" s="412" t="s">
        <v>165</v>
      </c>
      <c r="D638" s="412">
        <v>12</v>
      </c>
      <c r="E638" s="412" t="s">
        <v>219</v>
      </c>
      <c r="F638" s="412" t="s">
        <v>220</v>
      </c>
      <c r="G638" s="414">
        <v>2</v>
      </c>
      <c r="H638" s="414">
        <v>1</v>
      </c>
      <c r="I638" s="414">
        <v>3</v>
      </c>
      <c r="J638" s="420">
        <f>G638*2+H638+I638</f>
        <v>8</v>
      </c>
      <c r="K638" s="412" t="s">
        <v>221</v>
      </c>
      <c r="L638" s="357">
        <v>0.5</v>
      </c>
      <c r="M638" s="357">
        <v>0.1</v>
      </c>
      <c r="N638" s="357">
        <v>0.8</v>
      </c>
      <c r="O638" s="357">
        <v>1.1499999999999999</v>
      </c>
      <c r="P638" s="357"/>
      <c r="Q638" s="407">
        <f>(((G638*L638*2)+(H638*M638)+(I638*N638))*O638)*100</f>
        <v>517.5</v>
      </c>
      <c r="R638" s="212">
        <v>13000</v>
      </c>
      <c r="S638" s="212">
        <f>R638*5</f>
        <v>65000</v>
      </c>
      <c r="T638" s="16">
        <f>(Q638/S638)*1000</f>
        <v>7.9615384615384608</v>
      </c>
    </row>
    <row r="639" spans="1:20" ht="33" customHeight="1" x14ac:dyDescent="0.25">
      <c r="A639" s="107">
        <v>636</v>
      </c>
      <c r="B639" s="346" t="s">
        <v>390</v>
      </c>
      <c r="C639" s="346" t="s">
        <v>165</v>
      </c>
      <c r="D639" s="351">
        <v>11</v>
      </c>
      <c r="E639" s="346" t="s">
        <v>303</v>
      </c>
      <c r="F639" s="348" t="s">
        <v>220</v>
      </c>
      <c r="G639" s="351">
        <v>0</v>
      </c>
      <c r="H639" s="351">
        <v>5</v>
      </c>
      <c r="I639" s="351">
        <v>0</v>
      </c>
      <c r="J639" s="355">
        <f>(G639*2)+H639+I639</f>
        <v>5</v>
      </c>
      <c r="K639" s="346" t="s">
        <v>251</v>
      </c>
      <c r="L639" s="248">
        <v>0.25</v>
      </c>
      <c r="M639" s="248">
        <v>0.5</v>
      </c>
      <c r="N639" s="248">
        <v>0.2</v>
      </c>
      <c r="O639" s="248">
        <v>1</v>
      </c>
      <c r="P639" s="248"/>
      <c r="Q639" s="364">
        <f>(((G639*L639*2)+(H639*M639)+(I639*N639))*O639)*100</f>
        <v>250</v>
      </c>
      <c r="R639" s="212">
        <v>15000</v>
      </c>
      <c r="S639" s="216">
        <f>R639*2.5</f>
        <v>37500</v>
      </c>
      <c r="T639" s="16">
        <f>(Q639/S639)*1000</f>
        <v>6.666666666666667</v>
      </c>
    </row>
    <row r="640" spans="1:20" ht="33" customHeight="1" x14ac:dyDescent="0.25">
      <c r="A640" s="107">
        <v>637</v>
      </c>
      <c r="B640" s="346" t="s">
        <v>391</v>
      </c>
      <c r="C640" s="351" t="s">
        <v>165</v>
      </c>
      <c r="D640" s="351">
        <v>11</v>
      </c>
      <c r="E640" s="346" t="s">
        <v>392</v>
      </c>
      <c r="F640" s="346" t="s">
        <v>220</v>
      </c>
      <c r="G640" s="351">
        <v>0</v>
      </c>
      <c r="H640" s="351">
        <v>5</v>
      </c>
      <c r="I640" s="351">
        <v>0</v>
      </c>
      <c r="J640" s="355">
        <f>(G640*2)+H640+I640</f>
        <v>5</v>
      </c>
      <c r="K640" s="346" t="s">
        <v>251</v>
      </c>
      <c r="L640" s="248">
        <v>0.25</v>
      </c>
      <c r="M640" s="248">
        <v>0.5</v>
      </c>
      <c r="N640" s="248">
        <v>0.2</v>
      </c>
      <c r="O640" s="248">
        <v>1</v>
      </c>
      <c r="P640" s="248"/>
      <c r="Q640" s="364">
        <f>(((G640*L640*2)+(H640*M640)+(I640*N640))*O640)*100</f>
        <v>250</v>
      </c>
      <c r="R640" s="212">
        <v>15000</v>
      </c>
      <c r="S640" s="216">
        <f>R640*2.5</f>
        <v>37500</v>
      </c>
      <c r="T640" s="16">
        <f>(Q640/S640)*1000</f>
        <v>6.666666666666667</v>
      </c>
    </row>
    <row r="641" spans="1:20" ht="33" customHeight="1" x14ac:dyDescent="0.25">
      <c r="A641" s="107">
        <v>638</v>
      </c>
      <c r="B641" s="346" t="s">
        <v>395</v>
      </c>
      <c r="C641" s="351" t="s">
        <v>165</v>
      </c>
      <c r="D641" s="351">
        <v>9</v>
      </c>
      <c r="E641" s="346" t="s">
        <v>396</v>
      </c>
      <c r="F641" s="348" t="s">
        <v>220</v>
      </c>
      <c r="G641" s="351">
        <v>0</v>
      </c>
      <c r="H641" s="351">
        <v>5</v>
      </c>
      <c r="I641" s="351">
        <v>0</v>
      </c>
      <c r="J641" s="355">
        <f>(G641*2)+H641+I641</f>
        <v>5</v>
      </c>
      <c r="K641" s="346" t="s">
        <v>251</v>
      </c>
      <c r="L641" s="248">
        <v>0.25</v>
      </c>
      <c r="M641" s="248">
        <v>0.5</v>
      </c>
      <c r="N641" s="248">
        <v>0.2</v>
      </c>
      <c r="O641" s="248">
        <v>1</v>
      </c>
      <c r="P641" s="248"/>
      <c r="Q641" s="364">
        <f>(((G641*L641*2)+(H641*M641)+(I641*N641))*O641)*100</f>
        <v>250</v>
      </c>
      <c r="R641" s="212">
        <v>15000</v>
      </c>
      <c r="S641" s="216">
        <f>R641*2.5</f>
        <v>37500</v>
      </c>
      <c r="T641" s="16">
        <f>(Q641/S641)*1000</f>
        <v>6.666666666666667</v>
      </c>
    </row>
    <row r="642" spans="1:20" ht="33" customHeight="1" x14ac:dyDescent="0.25">
      <c r="A642" s="107">
        <v>639</v>
      </c>
      <c r="B642" s="346" t="s">
        <v>469</v>
      </c>
      <c r="C642" s="346"/>
      <c r="D642" s="346" t="s">
        <v>170</v>
      </c>
      <c r="E642" s="346" t="s">
        <v>470</v>
      </c>
      <c r="F642" s="394" t="s">
        <v>471</v>
      </c>
      <c r="G642" s="351">
        <v>2</v>
      </c>
      <c r="H642" s="351">
        <v>6</v>
      </c>
      <c r="I642" s="351">
        <v>9</v>
      </c>
      <c r="J642" s="403">
        <f>G642*2+H642+I642</f>
        <v>19</v>
      </c>
      <c r="K642" s="346" t="s">
        <v>472</v>
      </c>
      <c r="L642" s="248">
        <v>0.2</v>
      </c>
      <c r="M642" s="248">
        <v>0</v>
      </c>
      <c r="N642" s="248">
        <v>0.8</v>
      </c>
      <c r="O642" s="248">
        <v>1</v>
      </c>
      <c r="P642" s="248"/>
      <c r="Q642" s="409">
        <f>(((G642*L642*2)+(H642*M642)+(I642*N642))*O642)*100</f>
        <v>800</v>
      </c>
      <c r="R642" s="212">
        <v>65000</v>
      </c>
      <c r="S642" s="212"/>
      <c r="T642" s="16" t="e">
        <f>(Q642/S642)*1000</f>
        <v>#DIV/0!</v>
      </c>
    </row>
    <row r="643" spans="1:20" ht="33" customHeight="1" x14ac:dyDescent="0.25">
      <c r="A643" s="107">
        <v>640</v>
      </c>
      <c r="B643" s="346" t="s">
        <v>970</v>
      </c>
      <c r="C643" s="351" t="s">
        <v>165</v>
      </c>
      <c r="D643" s="351">
        <v>5</v>
      </c>
      <c r="E643" s="346" t="s">
        <v>971</v>
      </c>
      <c r="F643" s="346" t="s">
        <v>972</v>
      </c>
      <c r="G643" s="351">
        <v>0</v>
      </c>
      <c r="H643" s="351"/>
      <c r="I643" s="351"/>
      <c r="J643" s="403">
        <f>(G643*2)+H643+I643</f>
        <v>0</v>
      </c>
      <c r="K643" s="346" t="s">
        <v>973</v>
      </c>
      <c r="L643" s="351"/>
      <c r="M643" s="351"/>
      <c r="N643" s="351"/>
      <c r="O643" s="351"/>
      <c r="P643" s="351"/>
      <c r="Q643" s="409">
        <f>(((G643*L643*2)+(H643*M643)+(I643*N643))*O643)*100</f>
        <v>0</v>
      </c>
      <c r="R643" s="212">
        <v>0.1</v>
      </c>
      <c r="S643" s="212"/>
      <c r="T643" s="16" t="e">
        <f>(Q643/S643)*1000</f>
        <v>#DIV/0!</v>
      </c>
    </row>
    <row r="644" spans="1:20" ht="33" customHeight="1" x14ac:dyDescent="0.25">
      <c r="A644" s="107">
        <v>641</v>
      </c>
      <c r="B644" s="346" t="s">
        <v>1390</v>
      </c>
      <c r="C644" s="351"/>
      <c r="D644" s="351">
        <v>15</v>
      </c>
      <c r="E644" s="346" t="s">
        <v>1391</v>
      </c>
      <c r="F644" s="346" t="s">
        <v>1392</v>
      </c>
      <c r="G644" s="351">
        <v>2</v>
      </c>
      <c r="H644" s="351">
        <v>0</v>
      </c>
      <c r="I644" s="351">
        <v>6</v>
      </c>
      <c r="J644" s="403">
        <f>(G644*2)+H644+I644</f>
        <v>10</v>
      </c>
      <c r="K644" s="346" t="s">
        <v>1393</v>
      </c>
      <c r="L644" s="248"/>
      <c r="M644" s="248"/>
      <c r="N644" s="248"/>
      <c r="O644" s="248">
        <v>1</v>
      </c>
      <c r="P644" s="248"/>
      <c r="Q644" s="409">
        <f>(((G644*L644*2)+(H644*M644)+(I644*N644))*O644)*100</f>
        <v>0</v>
      </c>
      <c r="R644" s="212">
        <v>0.1</v>
      </c>
      <c r="S644" s="212"/>
      <c r="T644" s="16" t="e">
        <f>(Q644/S644)*1000</f>
        <v>#DIV/0!</v>
      </c>
    </row>
    <row r="645" spans="1:20" ht="33" customHeight="1" x14ac:dyDescent="0.25">
      <c r="A645" s="107">
        <v>642</v>
      </c>
      <c r="B645" s="106" t="s">
        <v>427</v>
      </c>
      <c r="C645" s="26" t="s">
        <v>165</v>
      </c>
      <c r="D645" s="26">
        <v>19</v>
      </c>
      <c r="E645" s="106" t="s">
        <v>428</v>
      </c>
      <c r="F645" s="106" t="s">
        <v>429</v>
      </c>
      <c r="G645" s="26">
        <v>0</v>
      </c>
      <c r="H645" s="26">
        <v>3</v>
      </c>
      <c r="I645" s="26">
        <v>3</v>
      </c>
      <c r="J645" s="402">
        <f>(G645*2)+H645+I645</f>
        <v>6</v>
      </c>
      <c r="K645" s="106" t="s">
        <v>430</v>
      </c>
      <c r="L645" s="336">
        <v>0.7</v>
      </c>
      <c r="M645" s="336">
        <v>0.55000000000000004</v>
      </c>
      <c r="N645" s="336">
        <v>0.55000000000000004</v>
      </c>
      <c r="O645" s="227">
        <v>1</v>
      </c>
      <c r="P645" s="227"/>
      <c r="Q645" s="408">
        <f>(((G645*L645*2)+(H645*M645)+(I645*N645))*O645)*100</f>
        <v>330</v>
      </c>
      <c r="R645" s="216">
        <v>23000</v>
      </c>
      <c r="S645" s="216">
        <f>R645*1</f>
        <v>23000</v>
      </c>
      <c r="T645" s="16">
        <f>(Q645/S645)*1000</f>
        <v>14.347826086956522</v>
      </c>
    </row>
    <row r="646" spans="1:20" ht="33" customHeight="1" x14ac:dyDescent="0.25">
      <c r="A646" s="107">
        <v>643</v>
      </c>
      <c r="B646" s="106" t="s">
        <v>573</v>
      </c>
      <c r="C646" s="26" t="s">
        <v>165</v>
      </c>
      <c r="D646" s="26">
        <v>17</v>
      </c>
      <c r="E646" s="106" t="s">
        <v>574</v>
      </c>
      <c r="F646" s="106" t="s">
        <v>575</v>
      </c>
      <c r="G646" s="26">
        <v>0</v>
      </c>
      <c r="H646" s="26">
        <v>9</v>
      </c>
      <c r="I646" s="26">
        <v>1</v>
      </c>
      <c r="J646" s="110">
        <f>(G646*2)+H646+I646</f>
        <v>10</v>
      </c>
      <c r="K646" s="106" t="s">
        <v>576</v>
      </c>
      <c r="L646" s="227">
        <v>0.2</v>
      </c>
      <c r="M646" s="227">
        <v>1</v>
      </c>
      <c r="N646" s="227">
        <v>0.1</v>
      </c>
      <c r="O646" s="227">
        <v>1</v>
      </c>
      <c r="P646" s="227"/>
      <c r="Q646" s="342">
        <f>(((G646*L646*2)+(H646*M646)+(I646*N646))*O646)*100</f>
        <v>910</v>
      </c>
      <c r="R646" s="216">
        <v>150000</v>
      </c>
      <c r="S646" s="216">
        <f>R646*1</f>
        <v>150000</v>
      </c>
      <c r="T646" s="16">
        <f>(Q646/S646)*1000</f>
        <v>6.0666666666666664</v>
      </c>
    </row>
    <row r="647" spans="1:20" ht="33" customHeight="1" x14ac:dyDescent="0.25">
      <c r="A647" s="107">
        <v>644</v>
      </c>
      <c r="B647" s="346" t="s">
        <v>1499</v>
      </c>
      <c r="C647" s="351"/>
      <c r="D647" s="351">
        <v>17</v>
      </c>
      <c r="E647" s="346" t="s">
        <v>425</v>
      </c>
      <c r="F647" s="346" t="s">
        <v>1500</v>
      </c>
      <c r="G647" s="351">
        <v>6</v>
      </c>
      <c r="H647" s="351">
        <v>6</v>
      </c>
      <c r="I647" s="351">
        <v>6</v>
      </c>
      <c r="J647" s="403">
        <f>(G647*2)+H647+I647</f>
        <v>24</v>
      </c>
      <c r="K647" s="346"/>
      <c r="L647" s="248"/>
      <c r="M647" s="248"/>
      <c r="N647" s="248"/>
      <c r="O647" s="248">
        <v>1</v>
      </c>
      <c r="P647" s="248"/>
      <c r="Q647" s="363">
        <f>(((G647*L647*2)+(H647*M647)+(I647*N647))*O647)*100</f>
        <v>0</v>
      </c>
      <c r="R647" s="212">
        <v>0.1</v>
      </c>
      <c r="S647" s="212"/>
      <c r="T647" s="16" t="e">
        <f>(Q647/S647)*1000</f>
        <v>#DIV/0!</v>
      </c>
    </row>
    <row r="648" spans="1:20" ht="33" customHeight="1" x14ac:dyDescent="0.25">
      <c r="A648" s="107">
        <v>645</v>
      </c>
      <c r="B648" s="346" t="s">
        <v>263</v>
      </c>
      <c r="C648" s="346" t="s">
        <v>165</v>
      </c>
      <c r="D648" s="346">
        <v>10</v>
      </c>
      <c r="E648" s="346" t="s">
        <v>264</v>
      </c>
      <c r="F648" s="346" t="s">
        <v>265</v>
      </c>
      <c r="G648" s="351">
        <v>4</v>
      </c>
      <c r="H648" s="351">
        <v>6</v>
      </c>
      <c r="I648" s="351">
        <v>9</v>
      </c>
      <c r="J648" s="403">
        <f>(G648*2)+H648+I648</f>
        <v>23</v>
      </c>
      <c r="K648" s="346" t="s">
        <v>266</v>
      </c>
      <c r="L648" s="248">
        <v>0.5</v>
      </c>
      <c r="M648" s="248">
        <v>0.5</v>
      </c>
      <c r="N648" s="248">
        <v>0.8</v>
      </c>
      <c r="O648" s="248">
        <v>1.1499999999999999</v>
      </c>
      <c r="P648" s="248"/>
      <c r="Q648" s="363">
        <f>(((G648*L648*2)+(H648*M648)+(I648*N648))*O648)*100</f>
        <v>1632.9999999999998</v>
      </c>
      <c r="R648" s="212">
        <v>55000</v>
      </c>
      <c r="S648" s="212"/>
      <c r="T648" s="16" t="e">
        <f>(Q648/S648)*1000</f>
        <v>#DIV/0!</v>
      </c>
    </row>
    <row r="649" spans="1:20" ht="33" customHeight="1" x14ac:dyDescent="0.25">
      <c r="A649" s="107">
        <v>646</v>
      </c>
      <c r="B649" s="346" t="s">
        <v>245</v>
      </c>
      <c r="C649" s="351"/>
      <c r="D649" s="351">
        <v>10</v>
      </c>
      <c r="E649" s="346" t="s">
        <v>246</v>
      </c>
      <c r="F649" s="346" t="s">
        <v>247</v>
      </c>
      <c r="G649" s="351">
        <v>2</v>
      </c>
      <c r="H649" s="351">
        <v>6</v>
      </c>
      <c r="I649" s="351">
        <v>9</v>
      </c>
      <c r="J649" s="403">
        <f>(G649*2)+H649+I649</f>
        <v>19</v>
      </c>
      <c r="K649" s="346" t="s">
        <v>248</v>
      </c>
      <c r="L649" s="357">
        <v>0.3</v>
      </c>
      <c r="M649" s="357">
        <v>0.1</v>
      </c>
      <c r="N649" s="357">
        <v>0.6</v>
      </c>
      <c r="O649" s="248">
        <v>1.1499999999999999</v>
      </c>
      <c r="P649" s="248"/>
      <c r="Q649" s="409">
        <f>(((G649*L649*2)+(H649*M649)+(I649*N649))*O649)*100</f>
        <v>827.99999999999989</v>
      </c>
      <c r="R649" s="212">
        <v>26000</v>
      </c>
      <c r="S649" s="212"/>
      <c r="T649" s="16" t="e">
        <f>(Q649/S649)*1000</f>
        <v>#DIV/0!</v>
      </c>
    </row>
    <row r="650" spans="1:20" ht="33" customHeight="1" x14ac:dyDescent="0.25">
      <c r="A650" s="107">
        <v>647</v>
      </c>
      <c r="B650" s="347" t="s">
        <v>1134</v>
      </c>
      <c r="C650" s="352" t="s">
        <v>165</v>
      </c>
      <c r="D650" s="352">
        <v>2</v>
      </c>
      <c r="E650" s="347" t="s">
        <v>172</v>
      </c>
      <c r="F650" s="347" t="s">
        <v>1135</v>
      </c>
      <c r="G650" s="352">
        <v>6</v>
      </c>
      <c r="H650" s="352">
        <v>6</v>
      </c>
      <c r="I650" s="352">
        <v>3</v>
      </c>
      <c r="J650" s="419">
        <f>(G650*2)+H650+I650</f>
        <v>21</v>
      </c>
      <c r="K650" s="347"/>
      <c r="L650" s="352"/>
      <c r="M650" s="352"/>
      <c r="N650" s="352"/>
      <c r="O650" s="358">
        <v>1.3</v>
      </c>
      <c r="P650" s="358"/>
      <c r="Q650" s="425">
        <f>(((G650*L650*2)+(H650*M650)+(I650*N650))*O650)*100</f>
        <v>0</v>
      </c>
      <c r="R650" s="365">
        <v>0.1</v>
      </c>
      <c r="S650" s="400"/>
      <c r="T650" s="344" t="e">
        <f>(Q650/S650)*1000</f>
        <v>#DIV/0!</v>
      </c>
    </row>
    <row r="651" spans="1:20" ht="33" customHeight="1" x14ac:dyDescent="0.25">
      <c r="A651" s="107">
        <v>648</v>
      </c>
      <c r="B651" s="281" t="s">
        <v>1136</v>
      </c>
      <c r="C651" s="282" t="s">
        <v>165</v>
      </c>
      <c r="D651" s="282" t="s">
        <v>896</v>
      </c>
      <c r="E651" s="281" t="s">
        <v>172</v>
      </c>
      <c r="F651" s="281" t="s">
        <v>1135</v>
      </c>
      <c r="G651" s="282">
        <v>8</v>
      </c>
      <c r="H651" s="282">
        <v>6</v>
      </c>
      <c r="I651" s="282">
        <v>1</v>
      </c>
      <c r="J651" s="297">
        <f>(G651*2)+H651+I651</f>
        <v>23</v>
      </c>
      <c r="K651" s="281"/>
      <c r="L651" s="282"/>
      <c r="M651" s="282"/>
      <c r="N651" s="282"/>
      <c r="O651" s="228">
        <v>1.1499999999999999</v>
      </c>
      <c r="P651" s="228"/>
      <c r="Q651" s="298">
        <f>(((G651*L651*2)+(H651*M651)+(I651*N651))*O651)*100</f>
        <v>0</v>
      </c>
      <c r="R651" s="229">
        <v>0.1</v>
      </c>
      <c r="S651" s="282"/>
      <c r="T651" s="16" t="e">
        <f>(Q651/S651)*1000</f>
        <v>#DIV/0!</v>
      </c>
    </row>
    <row r="652" spans="1:20" ht="33" customHeight="1" x14ac:dyDescent="0.25">
      <c r="A652" s="107">
        <v>649</v>
      </c>
      <c r="B652" s="194" t="s">
        <v>1318</v>
      </c>
      <c r="C652" s="193"/>
      <c r="D652" s="193">
        <v>12</v>
      </c>
      <c r="E652" s="194" t="s">
        <v>1319</v>
      </c>
      <c r="F652" s="194" t="s">
        <v>1320</v>
      </c>
      <c r="G652" s="193">
        <v>4</v>
      </c>
      <c r="H652" s="193"/>
      <c r="I652" s="193"/>
      <c r="J652" s="196">
        <f>(G652*2)+H652+I652</f>
        <v>8</v>
      </c>
      <c r="K652" s="194" t="s">
        <v>1321</v>
      </c>
      <c r="L652" s="197"/>
      <c r="M652" s="197"/>
      <c r="N652" s="197"/>
      <c r="O652" s="197"/>
      <c r="P652" s="197"/>
      <c r="Q652" s="198">
        <f>(((G652*L652*2)+(H652*M652)+(I652*N652))*O652)*100</f>
        <v>0</v>
      </c>
      <c r="R652" s="199">
        <v>0.1</v>
      </c>
      <c r="S652" s="199"/>
      <c r="T652" s="16" t="e">
        <f>(Q652/S652)*1000</f>
        <v>#DIV/0!</v>
      </c>
    </row>
    <row r="653" spans="1:20" ht="33" customHeight="1" x14ac:dyDescent="0.25">
      <c r="A653" s="107">
        <v>650</v>
      </c>
      <c r="B653" s="106" t="s">
        <v>302</v>
      </c>
      <c r="C653" s="106" t="s">
        <v>165</v>
      </c>
      <c r="D653" s="106">
        <v>4</v>
      </c>
      <c r="E653" s="106" t="s">
        <v>303</v>
      </c>
      <c r="F653" s="106" t="s">
        <v>2233</v>
      </c>
      <c r="G653" s="26">
        <v>0</v>
      </c>
      <c r="H653" s="26">
        <v>6</v>
      </c>
      <c r="I653" s="26">
        <v>6</v>
      </c>
      <c r="J653" s="402">
        <f>(G653*2)+H653+I653</f>
        <v>12</v>
      </c>
      <c r="K653" s="106" t="s">
        <v>185</v>
      </c>
      <c r="L653" s="337">
        <v>0.25</v>
      </c>
      <c r="M653" s="337">
        <v>0.5</v>
      </c>
      <c r="N653" s="337">
        <v>0.2</v>
      </c>
      <c r="O653" s="227">
        <v>1.1499999999999999</v>
      </c>
      <c r="P653" s="227"/>
      <c r="Q653" s="408">
        <f>(((G653*L653*2)+(H653*M653)+(I653*N653))*O653)*100</f>
        <v>483</v>
      </c>
      <c r="R653" s="216">
        <v>20000</v>
      </c>
      <c r="S653" s="216">
        <f>R653*2.5</f>
        <v>50000</v>
      </c>
      <c r="T653" s="343">
        <f>(Q653/S653)*1000</f>
        <v>9.66</v>
      </c>
    </row>
    <row r="654" spans="1:20" ht="33" customHeight="1" x14ac:dyDescent="0.25">
      <c r="A654" s="107">
        <v>651</v>
      </c>
      <c r="B654" s="14" t="s">
        <v>1518</v>
      </c>
      <c r="C654" s="13"/>
      <c r="D654" s="13"/>
      <c r="E654" s="14" t="s">
        <v>154</v>
      </c>
      <c r="F654" s="14"/>
      <c r="G654" s="13"/>
      <c r="H654" s="13"/>
      <c r="I654" s="13"/>
      <c r="J654" s="18"/>
      <c r="K654" s="14"/>
      <c r="L654" s="13"/>
      <c r="M654" s="13"/>
      <c r="N654" s="13"/>
      <c r="O654" s="13"/>
      <c r="P654" s="13"/>
      <c r="Q654" s="13"/>
      <c r="R654" s="13"/>
      <c r="S654" s="13"/>
      <c r="T654" s="16" t="e">
        <f>(Q654/S654)*1000</f>
        <v>#DIV/0!</v>
      </c>
    </row>
  </sheetData>
  <autoFilter ref="A3:T577" xr:uid="{00000000-0001-0000-0000-000000000000}">
    <sortState xmlns:xlrd2="http://schemas.microsoft.com/office/spreadsheetml/2017/richdata2" ref="A4:T654">
      <sortCondition descending="1" ref="F3:F577"/>
    </sortState>
  </autoFilter>
  <phoneticPr fontId="64" type="noConversion"/>
  <conditionalFormatting sqref="A2:T5 A6:A654 B55:S200 T55:T654 Q202:S203 B202:N249 O204:S249 F241:F253 B250:S358 O360:Q393 B360:N400 R360:S462 F392:F554 Q394:Q395 O396:Q437 B401:I437 K401:N444 J401:J559 B438:E444 G438:I444 O438:P444 Q438:Q450 B446:E446 G446:I446 K446:P450 B447:I448 B449:E458 F449:I463 K451:Q462 B459:D459 B460:E463 K463:S554 B464:I470 B471:E474 F471:I484 B475:D477 B478:E484 B485:I550 B551:F552 H551:I552 B553:I554 B555:S610 B611:D611 F611:S611 B612:S645 B646:G647 I646:S647 B648:S654 A655:T1048576 B6:T54">
    <cfRule type="expression" dxfId="21" priority="11">
      <formula>$A2</formula>
    </cfRule>
  </conditionalFormatting>
  <conditionalFormatting sqref="B201:S201">
    <cfRule type="expression" dxfId="20" priority="2">
      <formula>$B201</formula>
    </cfRule>
  </conditionalFormatting>
  <conditionalFormatting sqref="G551">
    <cfRule type="expression" dxfId="19" priority="6">
      <formula>$A551</formula>
    </cfRule>
  </conditionalFormatting>
  <conditionalFormatting sqref="O202:P202">
    <cfRule type="expression" dxfId="18" priority="10">
      <formula>$A202</formula>
    </cfRule>
  </conditionalFormatting>
  <conditionalFormatting sqref="O203:P203 O395:P395 G552 H647">
    <cfRule type="expression" dxfId="17" priority="14">
      <formula>$A202</formula>
    </cfRule>
  </conditionalFormatting>
  <conditionalFormatting sqref="O394:P394">
    <cfRule type="expression" dxfId="16" priority="9">
      <formula>$A394</formula>
    </cfRule>
  </conditionalFormatting>
  <dataValidations count="2">
    <dataValidation type="decimal" allowBlank="1" showDropDown="1" showInputMessage="1" showErrorMessage="1" prompt="Enter a number between 0 and 100" sqref="G56 G111 G49:G50 G33 G53:G54 G35:G37 G31 G58:G63 G298 G21:G23 G92:G98 G478:G483 G27:G28 G40:G44 G69:G76 G4:G11 G106 G13" xr:uid="{1131743C-FE7D-44D3-9F5D-4E0F7109007D}">
      <formula1>0</formula1>
      <formula2>100</formula2>
    </dataValidation>
    <dataValidation type="decimal" allowBlank="1" showDropDown="1" showInputMessage="1" showErrorMessage="1" prompt="Enter a number between 0 and 50" sqref="H56:I56 H111:I111 H49:I50 H33:I33 H53:I54 H35:I37 H31:I31 H58:I63 H478:I483 H298:I298 H21:I23 H92:I98 H27:I28 H40:I44 H69:I76 H4:I11 H106:I106 H13:I13" xr:uid="{494B7CDA-61CC-4B0D-BBDB-7572A180140E}">
      <formula1>0</formula1>
      <formula2>50</formula2>
    </dataValidation>
  </dataValidations>
  <hyperlinks>
    <hyperlink ref="D2" r:id="rId1" xr:uid="{5166954C-7BAB-46E5-BBFA-88E5C2718E30}"/>
    <hyperlink ref="G2" r:id="rId2" xr:uid="{C661609D-087D-4D66-AF09-32C23465C2C4}"/>
    <hyperlink ref="O2" r:id="rId3" xr:uid="{7DA705E6-EFE6-4AA4-90A2-CBB88F4F4908}"/>
    <hyperlink ref="I2" r:id="rId4" xr:uid="{FAFE94EB-2F1F-42F0-A462-4EC5AAE37BB7}"/>
  </hyperlinks>
  <pageMargins left="0.25" right="0.25" top="0.75" bottom="0.75" header="0.3" footer="0.3"/>
  <pageSetup paperSize="3" scale="29" fitToHeight="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A2BB-4939-4076-BFDE-CCB80004AC21}">
  <sheetPr>
    <pageSetUpPr fitToPage="1"/>
  </sheetPr>
  <dimension ref="A1:U60"/>
  <sheetViews>
    <sheetView zoomScale="70" zoomScaleNormal="70" workbookViewId="0">
      <pane ySplit="3" topLeftCell="A33" activePane="bottomLeft" state="frozen"/>
      <selection pane="bottomLeft" activeCell="E46" sqref="E46"/>
    </sheetView>
  </sheetViews>
  <sheetFormatPr defaultColWidth="9.140625" defaultRowHeight="15" x14ac:dyDescent="0.25"/>
  <cols>
    <col min="1" max="1" width="8.7109375" customWidth="1"/>
    <col min="2" max="2" width="65.42578125" customWidth="1"/>
    <col min="3" max="3" width="6.42578125" customWidth="1"/>
    <col min="4" max="4" width="8.28515625" customWidth="1"/>
    <col min="5" max="5" width="55.7109375" style="19" customWidth="1"/>
    <col min="6" max="6" width="33.85546875" customWidth="1"/>
    <col min="7" max="7" width="8.7109375" style="33" customWidth="1"/>
    <col min="8" max="10" width="8.7109375" customWidth="1"/>
    <col min="11" max="11" width="55.7109375" style="22" customWidth="1"/>
    <col min="12" max="16" width="10.7109375" customWidth="1"/>
    <col min="17" max="17" width="20.28515625" customWidth="1"/>
    <col min="18" max="18" width="10.7109375" customWidth="1"/>
  </cols>
  <sheetData>
    <row r="1" spans="1:21" ht="30" customHeight="1" x14ac:dyDescent="0.5">
      <c r="A1" s="63" t="s">
        <v>2238</v>
      </c>
      <c r="B1" s="63"/>
      <c r="C1" s="63"/>
      <c r="D1" s="63"/>
      <c r="E1" s="92"/>
      <c r="F1" s="63"/>
      <c r="G1" s="64"/>
      <c r="H1" s="63"/>
      <c r="I1" s="63"/>
      <c r="J1" s="63"/>
      <c r="K1" s="112"/>
      <c r="L1" s="63"/>
      <c r="M1" s="63"/>
      <c r="N1" s="63"/>
      <c r="O1" s="63"/>
      <c r="P1" s="63"/>
      <c r="Q1" s="63"/>
      <c r="R1" s="63"/>
    </row>
    <row r="2" spans="1:21" ht="30" customHeight="1" x14ac:dyDescent="0.5">
      <c r="A2" s="98"/>
      <c r="B2" s="98"/>
      <c r="C2" s="181"/>
      <c r="D2" s="181"/>
      <c r="E2" s="328"/>
      <c r="F2" s="98"/>
      <c r="G2" s="99"/>
      <c r="H2" s="98"/>
      <c r="I2" s="98"/>
      <c r="J2" s="98"/>
      <c r="K2" s="124"/>
      <c r="L2" s="98"/>
      <c r="M2" s="98"/>
      <c r="N2" s="98"/>
      <c r="O2" s="98"/>
      <c r="P2" s="98"/>
      <c r="Q2" s="98"/>
      <c r="R2" s="98"/>
    </row>
    <row r="3" spans="1:21" s="61" customFormat="1" ht="122.25" customHeight="1" x14ac:dyDescent="0.35">
      <c r="A3" s="1" t="s">
        <v>126</v>
      </c>
      <c r="B3" s="65" t="s">
        <v>127</v>
      </c>
      <c r="C3" s="182" t="s">
        <v>128</v>
      </c>
      <c r="D3" s="66" t="s">
        <v>131</v>
      </c>
      <c r="E3" s="67" t="s">
        <v>132</v>
      </c>
      <c r="F3" s="67" t="s">
        <v>133</v>
      </c>
      <c r="G3" s="68" t="s">
        <v>137</v>
      </c>
      <c r="H3" s="68" t="s">
        <v>138</v>
      </c>
      <c r="I3" s="69" t="s">
        <v>139</v>
      </c>
      <c r="J3" s="70" t="s">
        <v>140</v>
      </c>
      <c r="K3" s="67" t="s">
        <v>141</v>
      </c>
      <c r="L3" s="71" t="s">
        <v>142</v>
      </c>
      <c r="M3" s="71" t="s">
        <v>143</v>
      </c>
      <c r="N3" s="71" t="s">
        <v>144</v>
      </c>
      <c r="O3" s="71" t="s">
        <v>145</v>
      </c>
      <c r="P3" s="72" t="s">
        <v>147</v>
      </c>
      <c r="Q3" s="73" t="s">
        <v>148</v>
      </c>
      <c r="R3" s="74" t="s">
        <v>150</v>
      </c>
    </row>
    <row r="4" spans="1:21" ht="33" customHeight="1" x14ac:dyDescent="0.25">
      <c r="A4" s="12">
        <v>1</v>
      </c>
      <c r="B4" s="302" t="s">
        <v>1528</v>
      </c>
      <c r="C4" s="303" t="s">
        <v>152</v>
      </c>
      <c r="D4" s="303" t="s">
        <v>268</v>
      </c>
      <c r="E4" s="304" t="s">
        <v>1529</v>
      </c>
      <c r="F4" s="305" t="s">
        <v>1530</v>
      </c>
      <c r="G4" s="305">
        <v>8</v>
      </c>
      <c r="H4" s="305">
        <v>0</v>
      </c>
      <c r="I4" s="305">
        <v>6</v>
      </c>
      <c r="J4" s="307">
        <f>G4*2+H4+I4</f>
        <v>22</v>
      </c>
      <c r="K4" s="75" t="s">
        <v>1531</v>
      </c>
      <c r="L4" s="88">
        <v>0.2</v>
      </c>
      <c r="M4" s="88">
        <v>0</v>
      </c>
      <c r="N4" s="88">
        <v>0.2</v>
      </c>
      <c r="O4" s="88">
        <v>1</v>
      </c>
      <c r="P4" s="76">
        <f t="shared" ref="P4:P35" si="0">(((G4*L4*2)+(H4*M4)+(I4*N4))*O4)*100</f>
        <v>440.00000000000006</v>
      </c>
      <c r="Q4" s="382">
        <v>13000</v>
      </c>
      <c r="R4" s="308">
        <f>(P4/Q4)*1000</f>
        <v>33.846153846153854</v>
      </c>
      <c r="S4" s="23"/>
      <c r="T4" s="23"/>
      <c r="U4" s="23"/>
    </row>
    <row r="5" spans="1:21" ht="33" customHeight="1" x14ac:dyDescent="0.25">
      <c r="A5" s="12">
        <v>2</v>
      </c>
      <c r="B5" s="302" t="s">
        <v>1532</v>
      </c>
      <c r="C5" s="306" t="s">
        <v>165</v>
      </c>
      <c r="D5" s="306">
        <v>13</v>
      </c>
      <c r="E5" s="304" t="s">
        <v>1533</v>
      </c>
      <c r="F5" s="306" t="s">
        <v>1530</v>
      </c>
      <c r="G5" s="305">
        <v>0</v>
      </c>
      <c r="H5" s="305">
        <v>3</v>
      </c>
      <c r="I5" s="305">
        <v>3</v>
      </c>
      <c r="J5" s="307">
        <f t="shared" ref="J5:J13" si="1">(G5*2)+H5+I5</f>
        <v>6</v>
      </c>
      <c r="K5" s="75" t="s">
        <v>1534</v>
      </c>
      <c r="L5" s="78">
        <v>0.1</v>
      </c>
      <c r="M5" s="78">
        <v>0.2</v>
      </c>
      <c r="N5" s="78">
        <v>0.3</v>
      </c>
      <c r="O5" s="78">
        <v>1</v>
      </c>
      <c r="P5" s="308">
        <f t="shared" si="0"/>
        <v>150</v>
      </c>
      <c r="Q5" s="382">
        <v>2500</v>
      </c>
      <c r="R5" s="308">
        <f>(P5/Q5)*1000</f>
        <v>60</v>
      </c>
      <c r="S5" s="23"/>
      <c r="T5" s="23"/>
      <c r="U5" s="23"/>
    </row>
    <row r="6" spans="1:21" ht="33" customHeight="1" x14ac:dyDescent="0.25">
      <c r="A6" s="12">
        <v>3</v>
      </c>
      <c r="B6" s="302" t="s">
        <v>1535</v>
      </c>
      <c r="C6" s="303" t="s">
        <v>165</v>
      </c>
      <c r="D6" s="303">
        <v>14</v>
      </c>
      <c r="E6" s="304" t="s">
        <v>1536</v>
      </c>
      <c r="F6" s="303" t="s">
        <v>1537</v>
      </c>
      <c r="G6" s="305">
        <v>8</v>
      </c>
      <c r="H6" s="305">
        <v>6</v>
      </c>
      <c r="I6" s="305">
        <v>6</v>
      </c>
      <c r="J6" s="307">
        <f t="shared" si="1"/>
        <v>28</v>
      </c>
      <c r="K6" s="75" t="s">
        <v>1538</v>
      </c>
      <c r="L6" s="309">
        <v>0.1</v>
      </c>
      <c r="M6" s="309">
        <v>0</v>
      </c>
      <c r="N6" s="309">
        <v>0</v>
      </c>
      <c r="O6" s="309">
        <v>1.3</v>
      </c>
      <c r="P6" s="76">
        <f t="shared" si="0"/>
        <v>208</v>
      </c>
      <c r="Q6" s="382">
        <v>510</v>
      </c>
      <c r="R6" s="76">
        <v>407.84313730000002</v>
      </c>
      <c r="S6" s="23"/>
      <c r="T6" s="23"/>
      <c r="U6" s="23"/>
    </row>
    <row r="7" spans="1:21" s="79" customFormat="1" ht="33" customHeight="1" x14ac:dyDescent="0.25">
      <c r="A7" s="25">
        <v>4</v>
      </c>
      <c r="B7" s="302" t="s">
        <v>1539</v>
      </c>
      <c r="C7" s="303" t="s">
        <v>165</v>
      </c>
      <c r="D7" s="303">
        <v>15</v>
      </c>
      <c r="E7" s="304" t="s">
        <v>1540</v>
      </c>
      <c r="F7" s="303" t="s">
        <v>1537</v>
      </c>
      <c r="G7" s="305">
        <v>4</v>
      </c>
      <c r="H7" s="305">
        <v>6</v>
      </c>
      <c r="I7" s="305">
        <v>6</v>
      </c>
      <c r="J7" s="307">
        <f t="shared" si="1"/>
        <v>20</v>
      </c>
      <c r="K7" s="75" t="s">
        <v>1541</v>
      </c>
      <c r="L7" s="309">
        <v>0.25</v>
      </c>
      <c r="M7" s="309">
        <v>0</v>
      </c>
      <c r="N7" s="309">
        <v>0</v>
      </c>
      <c r="O7" s="309">
        <v>1</v>
      </c>
      <c r="P7" s="76">
        <f t="shared" si="0"/>
        <v>200</v>
      </c>
      <c r="Q7" s="382">
        <v>2040</v>
      </c>
      <c r="R7" s="76">
        <v>98.039215690000006</v>
      </c>
      <c r="S7" s="62"/>
      <c r="T7" s="62"/>
      <c r="U7" s="62"/>
    </row>
    <row r="8" spans="1:21" ht="33" customHeight="1" x14ac:dyDescent="0.25">
      <c r="A8" s="12">
        <v>5</v>
      </c>
      <c r="B8" s="302" t="s">
        <v>1542</v>
      </c>
      <c r="C8" s="303" t="s">
        <v>165</v>
      </c>
      <c r="D8" s="303">
        <v>2</v>
      </c>
      <c r="E8" s="304" t="s">
        <v>1543</v>
      </c>
      <c r="F8" s="303" t="s">
        <v>1537</v>
      </c>
      <c r="G8" s="305">
        <v>8</v>
      </c>
      <c r="H8" s="305">
        <v>6</v>
      </c>
      <c r="I8" s="305">
        <v>6</v>
      </c>
      <c r="J8" s="307">
        <f t="shared" si="1"/>
        <v>28</v>
      </c>
      <c r="K8" s="310" t="s">
        <v>1544</v>
      </c>
      <c r="L8" s="309">
        <v>0.2</v>
      </c>
      <c r="M8" s="309">
        <v>0</v>
      </c>
      <c r="N8" s="309">
        <v>0</v>
      </c>
      <c r="O8" s="309">
        <v>1.1499999999999999</v>
      </c>
      <c r="P8" s="76">
        <f t="shared" si="0"/>
        <v>368</v>
      </c>
      <c r="Q8" s="382">
        <v>1530</v>
      </c>
      <c r="R8" s="76">
        <v>240.52287580000001</v>
      </c>
      <c r="S8" s="62"/>
      <c r="T8" s="62"/>
      <c r="U8" s="62"/>
    </row>
    <row r="9" spans="1:21" ht="33" customHeight="1" x14ac:dyDescent="0.25">
      <c r="A9" s="12">
        <v>6</v>
      </c>
      <c r="B9" s="311" t="s">
        <v>1545</v>
      </c>
      <c r="C9" s="312" t="s">
        <v>165</v>
      </c>
      <c r="D9" s="312">
        <v>12</v>
      </c>
      <c r="E9" s="313" t="s">
        <v>1546</v>
      </c>
      <c r="F9" s="312" t="s">
        <v>1547</v>
      </c>
      <c r="G9" s="13">
        <v>0</v>
      </c>
      <c r="H9" s="13">
        <v>3</v>
      </c>
      <c r="I9" s="13">
        <v>1</v>
      </c>
      <c r="J9" s="307">
        <f t="shared" si="1"/>
        <v>4</v>
      </c>
      <c r="K9" s="14" t="s">
        <v>101</v>
      </c>
      <c r="L9" s="87">
        <v>0.25</v>
      </c>
      <c r="M9" s="87">
        <v>0.5</v>
      </c>
      <c r="N9" s="87">
        <v>0.2</v>
      </c>
      <c r="O9" s="87">
        <v>1.1499999999999999</v>
      </c>
      <c r="P9" s="77">
        <f t="shared" si="0"/>
        <v>195.49999999999997</v>
      </c>
      <c r="Q9" s="383">
        <v>10000</v>
      </c>
      <c r="R9" s="76">
        <f t="shared" ref="R9:R17" si="2">(P9/Q9)*1000</f>
        <v>19.549999999999997</v>
      </c>
      <c r="S9" s="62"/>
      <c r="T9" s="62"/>
      <c r="U9" s="62"/>
    </row>
    <row r="10" spans="1:21" s="62" customFormat="1" ht="33" customHeight="1" x14ac:dyDescent="0.25">
      <c r="A10" s="25">
        <v>7</v>
      </c>
      <c r="B10" s="314" t="s">
        <v>1548</v>
      </c>
      <c r="C10" s="315" t="s">
        <v>165</v>
      </c>
      <c r="D10" s="315" t="s">
        <v>361</v>
      </c>
      <c r="E10" s="316" t="s">
        <v>1549</v>
      </c>
      <c r="F10" s="288" t="s">
        <v>1550</v>
      </c>
      <c r="G10" s="288">
        <v>0</v>
      </c>
      <c r="H10" s="288">
        <v>6</v>
      </c>
      <c r="I10" s="288">
        <v>0</v>
      </c>
      <c r="J10" s="317">
        <f t="shared" si="1"/>
        <v>6</v>
      </c>
      <c r="K10" s="288" t="s">
        <v>68</v>
      </c>
      <c r="L10" s="78">
        <v>0.4</v>
      </c>
      <c r="M10" s="78">
        <v>0.1</v>
      </c>
      <c r="N10" s="78">
        <v>0</v>
      </c>
      <c r="O10" s="78">
        <v>1</v>
      </c>
      <c r="P10" s="308">
        <f t="shared" si="0"/>
        <v>60.000000000000007</v>
      </c>
      <c r="Q10" s="384">
        <v>25000</v>
      </c>
      <c r="R10" s="308">
        <f t="shared" si="2"/>
        <v>2.4000000000000004</v>
      </c>
      <c r="S10"/>
      <c r="T10"/>
      <c r="U10"/>
    </row>
    <row r="11" spans="1:21" s="319" customFormat="1" ht="33" customHeight="1" x14ac:dyDescent="0.25">
      <c r="A11" s="12">
        <v>8</v>
      </c>
      <c r="B11" s="318" t="s">
        <v>1551</v>
      </c>
      <c r="C11" s="315" t="s">
        <v>165</v>
      </c>
      <c r="D11" s="315">
        <v>12</v>
      </c>
      <c r="E11" s="316" t="s">
        <v>1552</v>
      </c>
      <c r="F11" s="315" t="s">
        <v>1550</v>
      </c>
      <c r="G11" s="288">
        <v>2</v>
      </c>
      <c r="H11" s="288">
        <v>3</v>
      </c>
      <c r="I11" s="288">
        <v>0</v>
      </c>
      <c r="J11" s="317">
        <f t="shared" si="1"/>
        <v>7</v>
      </c>
      <c r="K11" s="288" t="s">
        <v>68</v>
      </c>
      <c r="L11" s="78">
        <v>0.2</v>
      </c>
      <c r="M11" s="78">
        <v>0.1</v>
      </c>
      <c r="N11" s="78">
        <v>0</v>
      </c>
      <c r="O11" s="78">
        <v>1</v>
      </c>
      <c r="P11" s="308">
        <f t="shared" si="0"/>
        <v>110.00000000000001</v>
      </c>
      <c r="Q11" s="384">
        <v>11000</v>
      </c>
      <c r="R11" s="308">
        <f t="shared" si="2"/>
        <v>10.000000000000002</v>
      </c>
    </row>
    <row r="12" spans="1:21" s="62" customFormat="1" ht="33" customHeight="1" x14ac:dyDescent="0.25">
      <c r="A12" s="12">
        <v>9</v>
      </c>
      <c r="B12" s="318" t="s">
        <v>1553</v>
      </c>
      <c r="C12" s="315" t="s">
        <v>165</v>
      </c>
      <c r="D12" s="315">
        <v>10</v>
      </c>
      <c r="E12" s="316" t="s">
        <v>1554</v>
      </c>
      <c r="F12" s="288" t="s">
        <v>1550</v>
      </c>
      <c r="G12" s="288">
        <v>8</v>
      </c>
      <c r="H12" s="288">
        <v>6</v>
      </c>
      <c r="I12" s="288">
        <v>3</v>
      </c>
      <c r="J12" s="317">
        <f t="shared" si="1"/>
        <v>25</v>
      </c>
      <c r="K12" s="288" t="s">
        <v>1555</v>
      </c>
      <c r="L12" s="78">
        <v>0.4</v>
      </c>
      <c r="M12" s="78">
        <v>0</v>
      </c>
      <c r="N12" s="78">
        <v>0</v>
      </c>
      <c r="O12" s="78">
        <v>1.1499999999999999</v>
      </c>
      <c r="P12" s="308">
        <f t="shared" si="0"/>
        <v>736</v>
      </c>
      <c r="Q12" s="384">
        <v>20000</v>
      </c>
      <c r="R12" s="308">
        <f t="shared" si="2"/>
        <v>36.799999999999997</v>
      </c>
    </row>
    <row r="13" spans="1:21" s="62" customFormat="1" ht="33" customHeight="1" x14ac:dyDescent="0.25">
      <c r="A13" s="25">
        <v>10</v>
      </c>
      <c r="B13" s="318" t="s">
        <v>1556</v>
      </c>
      <c r="C13" s="315" t="s">
        <v>165</v>
      </c>
      <c r="D13" s="315">
        <v>9</v>
      </c>
      <c r="E13" s="316" t="s">
        <v>1557</v>
      </c>
      <c r="F13" s="315" t="s">
        <v>1558</v>
      </c>
      <c r="G13" s="288">
        <v>0</v>
      </c>
      <c r="H13" s="288">
        <v>1</v>
      </c>
      <c r="I13" s="288">
        <v>1</v>
      </c>
      <c r="J13" s="317">
        <f t="shared" si="1"/>
        <v>2</v>
      </c>
      <c r="K13" s="288" t="s">
        <v>1559</v>
      </c>
      <c r="L13" s="78">
        <v>0.05</v>
      </c>
      <c r="M13" s="78">
        <v>0.05</v>
      </c>
      <c r="N13" s="78">
        <v>0.05</v>
      </c>
      <c r="O13" s="78">
        <v>1</v>
      </c>
      <c r="P13" s="308">
        <f t="shared" si="0"/>
        <v>10</v>
      </c>
      <c r="Q13" s="384">
        <v>500</v>
      </c>
      <c r="R13" s="308">
        <f t="shared" si="2"/>
        <v>20</v>
      </c>
    </row>
    <row r="14" spans="1:21" s="62" customFormat="1" ht="33" customHeight="1" x14ac:dyDescent="0.25">
      <c r="A14" s="25">
        <v>11</v>
      </c>
      <c r="B14" s="302" t="s">
        <v>1560</v>
      </c>
      <c r="C14" s="303" t="s">
        <v>165</v>
      </c>
      <c r="D14" s="303" t="s">
        <v>949</v>
      </c>
      <c r="E14" s="304" t="s">
        <v>1561</v>
      </c>
      <c r="F14" s="306" t="s">
        <v>1562</v>
      </c>
      <c r="G14" s="305">
        <v>1</v>
      </c>
      <c r="H14" s="305">
        <v>1</v>
      </c>
      <c r="I14" s="305">
        <v>3</v>
      </c>
      <c r="J14" s="320">
        <f>G14*2+H14+I14</f>
        <v>6</v>
      </c>
      <c r="K14" s="75" t="s">
        <v>1563</v>
      </c>
      <c r="L14" s="88">
        <v>0.2</v>
      </c>
      <c r="M14" s="88">
        <v>0.1</v>
      </c>
      <c r="N14" s="88">
        <v>0.2</v>
      </c>
      <c r="O14" s="88">
        <v>1.3</v>
      </c>
      <c r="P14" s="76">
        <f t="shared" si="0"/>
        <v>143.00000000000003</v>
      </c>
      <c r="Q14" s="382">
        <v>15000</v>
      </c>
      <c r="R14" s="76">
        <f t="shared" si="2"/>
        <v>9.533333333333335</v>
      </c>
      <c r="S14" s="23"/>
      <c r="T14" s="23"/>
      <c r="U14" s="23"/>
    </row>
    <row r="15" spans="1:21" s="62" customFormat="1" ht="33" customHeight="1" x14ac:dyDescent="0.25">
      <c r="A15" s="25">
        <v>12</v>
      </c>
      <c r="B15" s="302" t="s">
        <v>1564</v>
      </c>
      <c r="C15" s="306" t="s">
        <v>165</v>
      </c>
      <c r="D15" s="306">
        <v>12</v>
      </c>
      <c r="E15" s="321" t="s">
        <v>1565</v>
      </c>
      <c r="F15" s="306" t="s">
        <v>1562</v>
      </c>
      <c r="G15" s="305">
        <v>10</v>
      </c>
      <c r="H15" s="305">
        <v>9</v>
      </c>
      <c r="I15" s="305">
        <v>9</v>
      </c>
      <c r="J15" s="320">
        <f t="shared" ref="J15:J31" si="3">(G15*2)+H15+I15</f>
        <v>38</v>
      </c>
      <c r="K15" s="75" t="s">
        <v>1566</v>
      </c>
      <c r="L15" s="88">
        <v>0.3</v>
      </c>
      <c r="M15" s="88">
        <v>0</v>
      </c>
      <c r="N15" s="88">
        <v>1</v>
      </c>
      <c r="O15" s="88">
        <v>1.1499999999999999</v>
      </c>
      <c r="P15" s="76">
        <f t="shared" si="0"/>
        <v>1725</v>
      </c>
      <c r="Q15" s="384">
        <v>0</v>
      </c>
      <c r="R15" s="308" t="e">
        <f t="shared" si="2"/>
        <v>#DIV/0!</v>
      </c>
      <c r="S15"/>
      <c r="T15"/>
      <c r="U15"/>
    </row>
    <row r="16" spans="1:21" s="62" customFormat="1" ht="33" customHeight="1" x14ac:dyDescent="0.25">
      <c r="A16" s="25">
        <v>13</v>
      </c>
      <c r="B16" s="302" t="s">
        <v>1567</v>
      </c>
      <c r="C16" s="303" t="s">
        <v>152</v>
      </c>
      <c r="D16" s="303">
        <v>19</v>
      </c>
      <c r="E16" s="304" t="s">
        <v>1568</v>
      </c>
      <c r="F16" s="305" t="s">
        <v>1562</v>
      </c>
      <c r="G16" s="305">
        <v>2</v>
      </c>
      <c r="H16" s="305">
        <v>9</v>
      </c>
      <c r="I16" s="305">
        <v>6</v>
      </c>
      <c r="J16" s="307">
        <f t="shared" si="3"/>
        <v>19</v>
      </c>
      <c r="K16" s="75" t="s">
        <v>1569</v>
      </c>
      <c r="L16" s="88">
        <v>0.5</v>
      </c>
      <c r="M16" s="88">
        <v>0.98</v>
      </c>
      <c r="N16" s="88">
        <v>0.98</v>
      </c>
      <c r="O16" s="88">
        <v>1</v>
      </c>
      <c r="P16" s="76">
        <f t="shared" si="0"/>
        <v>1670</v>
      </c>
      <c r="Q16" s="382">
        <v>105000</v>
      </c>
      <c r="R16" s="76">
        <f t="shared" si="2"/>
        <v>15.904761904761903</v>
      </c>
      <c r="S16"/>
      <c r="T16"/>
      <c r="U16"/>
    </row>
    <row r="17" spans="1:21" s="62" customFormat="1" ht="33" customHeight="1" x14ac:dyDescent="0.25">
      <c r="A17" s="25">
        <v>14</v>
      </c>
      <c r="B17" s="314" t="s">
        <v>1570</v>
      </c>
      <c r="C17" s="315" t="s">
        <v>152</v>
      </c>
      <c r="D17" s="315"/>
      <c r="E17" s="316" t="s">
        <v>1571</v>
      </c>
      <c r="F17" s="288" t="s">
        <v>1572</v>
      </c>
      <c r="G17" s="288">
        <v>0</v>
      </c>
      <c r="H17" s="288">
        <v>0</v>
      </c>
      <c r="I17" s="288">
        <v>0</v>
      </c>
      <c r="J17" s="317">
        <f t="shared" si="3"/>
        <v>0</v>
      </c>
      <c r="K17" s="288" t="s">
        <v>1573</v>
      </c>
      <c r="L17" s="78">
        <v>0.1</v>
      </c>
      <c r="M17" s="78">
        <v>0</v>
      </c>
      <c r="N17" s="78">
        <v>0</v>
      </c>
      <c r="O17" s="78">
        <v>1</v>
      </c>
      <c r="P17" s="308">
        <f t="shared" si="0"/>
        <v>0</v>
      </c>
      <c r="Q17" s="384">
        <v>5000</v>
      </c>
      <c r="R17" s="308">
        <f t="shared" si="2"/>
        <v>0</v>
      </c>
      <c r="S17"/>
      <c r="T17"/>
      <c r="U17"/>
    </row>
    <row r="18" spans="1:21" s="62" customFormat="1" ht="33" customHeight="1" x14ac:dyDescent="0.25">
      <c r="A18" s="12">
        <v>15</v>
      </c>
      <c r="B18" s="221" t="s">
        <v>1574</v>
      </c>
      <c r="C18" s="303" t="s">
        <v>165</v>
      </c>
      <c r="D18" s="168">
        <v>13</v>
      </c>
      <c r="E18" s="169" t="s">
        <v>1575</v>
      </c>
      <c r="F18" s="128" t="s">
        <v>1576</v>
      </c>
      <c r="G18" s="171">
        <v>2</v>
      </c>
      <c r="H18" s="171">
        <v>6</v>
      </c>
      <c r="I18" s="171">
        <v>6</v>
      </c>
      <c r="J18" s="172">
        <f t="shared" si="3"/>
        <v>16</v>
      </c>
      <c r="K18" s="128" t="s">
        <v>185</v>
      </c>
      <c r="L18" s="180">
        <v>0.47</v>
      </c>
      <c r="M18" s="180">
        <v>0.7</v>
      </c>
      <c r="N18" s="180">
        <v>0.35</v>
      </c>
      <c r="O18" s="180">
        <v>1.1499999999999999</v>
      </c>
      <c r="P18" s="174">
        <f t="shared" si="0"/>
        <v>940.69999999999982</v>
      </c>
      <c r="Q18" s="385">
        <v>0</v>
      </c>
      <c r="R18" s="174">
        <v>46.112745099999998</v>
      </c>
      <c r="S18"/>
      <c r="T18"/>
      <c r="U18"/>
    </row>
    <row r="19" spans="1:21" s="23" customFormat="1" ht="33" customHeight="1" x14ac:dyDescent="0.25">
      <c r="A19" s="25">
        <v>16</v>
      </c>
      <c r="B19" s="311" t="s">
        <v>1577</v>
      </c>
      <c r="C19" s="312" t="s">
        <v>165</v>
      </c>
      <c r="D19" s="312">
        <v>7</v>
      </c>
      <c r="E19" s="313" t="s">
        <v>1578</v>
      </c>
      <c r="F19" s="13" t="s">
        <v>1579</v>
      </c>
      <c r="G19" s="13">
        <v>1</v>
      </c>
      <c r="H19" s="13">
        <v>6</v>
      </c>
      <c r="I19" s="13">
        <v>6</v>
      </c>
      <c r="J19" s="18">
        <f t="shared" si="3"/>
        <v>14</v>
      </c>
      <c r="K19" s="14" t="s">
        <v>185</v>
      </c>
      <c r="L19" s="15">
        <v>0.47</v>
      </c>
      <c r="M19" s="15">
        <v>0.98</v>
      </c>
      <c r="N19" s="15">
        <v>0.98</v>
      </c>
      <c r="O19" s="15">
        <v>1</v>
      </c>
      <c r="P19" s="77">
        <f t="shared" si="0"/>
        <v>1270</v>
      </c>
      <c r="Q19" s="383">
        <v>15000</v>
      </c>
      <c r="R19" s="16">
        <f t="shared" ref="R19:R59" si="4">(P19/Q19)*1000</f>
        <v>84.666666666666671</v>
      </c>
      <c r="S19" s="62"/>
      <c r="T19" s="62"/>
      <c r="U19" s="62"/>
    </row>
    <row r="20" spans="1:21" s="23" customFormat="1" ht="33" customHeight="1" x14ac:dyDescent="0.25">
      <c r="A20" s="12">
        <v>17</v>
      </c>
      <c r="B20" s="311" t="s">
        <v>1580</v>
      </c>
      <c r="C20" s="312" t="s">
        <v>165</v>
      </c>
      <c r="D20" s="312">
        <v>11</v>
      </c>
      <c r="E20" s="313" t="s">
        <v>1581</v>
      </c>
      <c r="F20" s="312" t="s">
        <v>1579</v>
      </c>
      <c r="G20" s="13">
        <v>4</v>
      </c>
      <c r="H20" s="13">
        <v>0</v>
      </c>
      <c r="I20" s="13">
        <v>0</v>
      </c>
      <c r="J20" s="18">
        <f t="shared" si="3"/>
        <v>8</v>
      </c>
      <c r="K20" s="14" t="s">
        <v>1582</v>
      </c>
      <c r="L20" s="15">
        <v>0.9</v>
      </c>
      <c r="M20" s="15">
        <v>0</v>
      </c>
      <c r="N20" s="15">
        <v>0</v>
      </c>
      <c r="O20" s="15">
        <v>1</v>
      </c>
      <c r="P20" s="16">
        <f t="shared" si="0"/>
        <v>720</v>
      </c>
      <c r="Q20" s="383">
        <v>30000</v>
      </c>
      <c r="R20" s="16">
        <f t="shared" si="4"/>
        <v>24</v>
      </c>
      <c r="S20" s="62"/>
      <c r="T20" s="62"/>
      <c r="U20" s="62"/>
    </row>
    <row r="21" spans="1:21" s="23" customFormat="1" ht="33" customHeight="1" x14ac:dyDescent="0.25">
      <c r="A21" s="25">
        <v>18</v>
      </c>
      <c r="B21" s="311" t="s">
        <v>1583</v>
      </c>
      <c r="C21" s="312" t="s">
        <v>165</v>
      </c>
      <c r="D21" s="312">
        <v>11</v>
      </c>
      <c r="E21" s="313" t="s">
        <v>1581</v>
      </c>
      <c r="F21" s="312" t="s">
        <v>1579</v>
      </c>
      <c r="G21" s="13">
        <v>4</v>
      </c>
      <c r="H21" s="13">
        <v>0</v>
      </c>
      <c r="I21" s="13">
        <v>0</v>
      </c>
      <c r="J21" s="18">
        <f t="shared" si="3"/>
        <v>8</v>
      </c>
      <c r="K21" s="14" t="s">
        <v>1582</v>
      </c>
      <c r="L21" s="15">
        <v>0.9</v>
      </c>
      <c r="M21" s="15">
        <v>0</v>
      </c>
      <c r="N21" s="15">
        <v>0</v>
      </c>
      <c r="O21" s="15">
        <v>1</v>
      </c>
      <c r="P21" s="20">
        <f t="shared" si="0"/>
        <v>720</v>
      </c>
      <c r="Q21" s="383">
        <v>30000</v>
      </c>
      <c r="R21" s="16">
        <f t="shared" si="4"/>
        <v>24</v>
      </c>
      <c r="S21" s="62"/>
      <c r="T21" s="62"/>
      <c r="U21" s="62"/>
    </row>
    <row r="22" spans="1:21" s="23" customFormat="1" ht="33" customHeight="1" x14ac:dyDescent="0.25">
      <c r="A22" s="12">
        <v>19</v>
      </c>
      <c r="B22" s="311" t="s">
        <v>1584</v>
      </c>
      <c r="C22" s="312" t="s">
        <v>165</v>
      </c>
      <c r="D22" s="312">
        <v>13</v>
      </c>
      <c r="E22" s="313" t="s">
        <v>1585</v>
      </c>
      <c r="F22" s="13" t="s">
        <v>1579</v>
      </c>
      <c r="G22" s="13">
        <v>2</v>
      </c>
      <c r="H22" s="13">
        <v>1</v>
      </c>
      <c r="I22" s="13">
        <v>3</v>
      </c>
      <c r="J22" s="18">
        <f t="shared" si="3"/>
        <v>8</v>
      </c>
      <c r="K22" s="14" t="s">
        <v>1586</v>
      </c>
      <c r="L22" s="15">
        <v>0.3</v>
      </c>
      <c r="M22" s="15">
        <v>0</v>
      </c>
      <c r="N22" s="15">
        <v>1</v>
      </c>
      <c r="O22" s="15">
        <v>1.1499999999999999</v>
      </c>
      <c r="P22" s="16">
        <f t="shared" si="0"/>
        <v>483</v>
      </c>
      <c r="Q22" s="383">
        <v>10000</v>
      </c>
      <c r="R22" s="16">
        <f t="shared" si="4"/>
        <v>48.300000000000004</v>
      </c>
      <c r="S22" s="62"/>
      <c r="T22" s="62"/>
      <c r="U22" s="62"/>
    </row>
    <row r="23" spans="1:21" s="23" customFormat="1" ht="33" customHeight="1" x14ac:dyDescent="0.25">
      <c r="A23" s="25">
        <v>20</v>
      </c>
      <c r="B23" s="311" t="s">
        <v>1587</v>
      </c>
      <c r="C23" s="312" t="s">
        <v>165</v>
      </c>
      <c r="D23" s="312">
        <v>16</v>
      </c>
      <c r="E23" s="313" t="s">
        <v>1588</v>
      </c>
      <c r="F23" s="13" t="s">
        <v>1579</v>
      </c>
      <c r="G23" s="13">
        <v>4</v>
      </c>
      <c r="H23" s="13">
        <v>6</v>
      </c>
      <c r="I23" s="13">
        <v>6</v>
      </c>
      <c r="J23" s="18">
        <f t="shared" si="3"/>
        <v>20</v>
      </c>
      <c r="K23" s="14" t="s">
        <v>93</v>
      </c>
      <c r="L23" s="15">
        <v>0.9</v>
      </c>
      <c r="M23" s="15">
        <v>1</v>
      </c>
      <c r="N23" s="15">
        <v>1</v>
      </c>
      <c r="O23" s="15">
        <v>1</v>
      </c>
      <c r="P23" s="16">
        <f t="shared" si="0"/>
        <v>1920</v>
      </c>
      <c r="Q23" s="383">
        <v>165000</v>
      </c>
      <c r="R23" s="16">
        <f t="shared" si="4"/>
        <v>11.636363636363635</v>
      </c>
      <c r="S23"/>
      <c r="T23"/>
      <c r="U23"/>
    </row>
    <row r="24" spans="1:21" s="23" customFormat="1" ht="33" customHeight="1" x14ac:dyDescent="0.25">
      <c r="A24" s="12">
        <v>21</v>
      </c>
      <c r="B24" s="311" t="s">
        <v>1589</v>
      </c>
      <c r="C24" s="312" t="s">
        <v>165</v>
      </c>
      <c r="D24" s="312">
        <v>17</v>
      </c>
      <c r="E24" s="313" t="s">
        <v>1590</v>
      </c>
      <c r="F24" s="312" t="s">
        <v>1579</v>
      </c>
      <c r="G24" s="13">
        <v>4</v>
      </c>
      <c r="H24" s="13">
        <v>9</v>
      </c>
      <c r="I24" s="13">
        <v>9</v>
      </c>
      <c r="J24" s="18">
        <f t="shared" si="3"/>
        <v>26</v>
      </c>
      <c r="K24" s="14" t="s">
        <v>1591</v>
      </c>
      <c r="L24" s="15">
        <v>0.9</v>
      </c>
      <c r="M24" s="15">
        <v>1</v>
      </c>
      <c r="N24" s="15">
        <v>1</v>
      </c>
      <c r="O24" s="15">
        <v>1</v>
      </c>
      <c r="P24" s="16">
        <f t="shared" si="0"/>
        <v>2520</v>
      </c>
      <c r="Q24" s="383">
        <v>240000</v>
      </c>
      <c r="R24" s="16">
        <f t="shared" si="4"/>
        <v>10.5</v>
      </c>
      <c r="S24" s="62"/>
      <c r="T24" s="62"/>
      <c r="U24" s="62"/>
    </row>
    <row r="25" spans="1:21" s="23" customFormat="1" ht="33" customHeight="1" x14ac:dyDescent="0.25">
      <c r="A25" s="25">
        <v>22</v>
      </c>
      <c r="B25" s="322" t="s">
        <v>1592</v>
      </c>
      <c r="C25" s="323" t="s">
        <v>165</v>
      </c>
      <c r="D25" s="323">
        <v>20</v>
      </c>
      <c r="E25" s="324" t="s">
        <v>1593</v>
      </c>
      <c r="F25" s="312" t="s">
        <v>1579</v>
      </c>
      <c r="G25" s="12">
        <v>2</v>
      </c>
      <c r="H25" s="12">
        <v>6</v>
      </c>
      <c r="I25" s="12">
        <v>0</v>
      </c>
      <c r="J25" s="285">
        <f t="shared" si="3"/>
        <v>10</v>
      </c>
      <c r="K25" s="284" t="s">
        <v>185</v>
      </c>
      <c r="L25" s="87">
        <v>0.47</v>
      </c>
      <c r="M25" s="87">
        <v>0.98</v>
      </c>
      <c r="N25" s="87">
        <v>0.98</v>
      </c>
      <c r="O25" s="24">
        <v>1.3</v>
      </c>
      <c r="P25" s="77">
        <f t="shared" si="0"/>
        <v>1008.8</v>
      </c>
      <c r="Q25" s="383">
        <v>25000</v>
      </c>
      <c r="R25" s="16">
        <f t="shared" si="4"/>
        <v>40.351999999999997</v>
      </c>
      <c r="S25" s="62"/>
      <c r="T25" s="62"/>
      <c r="U25" s="62"/>
    </row>
    <row r="26" spans="1:21" s="23" customFormat="1" ht="33" customHeight="1" x14ac:dyDescent="0.25">
      <c r="A26" s="12">
        <v>23</v>
      </c>
      <c r="B26" s="325" t="s">
        <v>1594</v>
      </c>
      <c r="C26" s="312" t="s">
        <v>165</v>
      </c>
      <c r="D26" s="312" t="s">
        <v>1510</v>
      </c>
      <c r="E26" s="313" t="s">
        <v>515</v>
      </c>
      <c r="F26" s="14" t="s">
        <v>1595</v>
      </c>
      <c r="G26" s="13">
        <v>10</v>
      </c>
      <c r="H26" s="13">
        <v>6</v>
      </c>
      <c r="I26" s="13">
        <v>6</v>
      </c>
      <c r="J26" s="18">
        <f t="shared" si="3"/>
        <v>32</v>
      </c>
      <c r="K26" s="14" t="s">
        <v>93</v>
      </c>
      <c r="L26" s="15">
        <v>0.9</v>
      </c>
      <c r="M26" s="15">
        <v>1</v>
      </c>
      <c r="N26" s="15">
        <v>1</v>
      </c>
      <c r="O26" s="15">
        <v>1</v>
      </c>
      <c r="P26" s="16">
        <f t="shared" si="0"/>
        <v>3000</v>
      </c>
      <c r="Q26" s="384">
        <v>0</v>
      </c>
      <c r="R26" s="16" t="e">
        <f t="shared" si="4"/>
        <v>#DIV/0!</v>
      </c>
      <c r="S26"/>
      <c r="T26"/>
      <c r="U26"/>
    </row>
    <row r="27" spans="1:21" s="62" customFormat="1" ht="33" customHeight="1" x14ac:dyDescent="0.25">
      <c r="A27" s="25">
        <v>24</v>
      </c>
      <c r="B27" s="311" t="s">
        <v>1596</v>
      </c>
      <c r="C27" s="312" t="s">
        <v>165</v>
      </c>
      <c r="D27" s="312">
        <v>13</v>
      </c>
      <c r="E27" s="313" t="s">
        <v>253</v>
      </c>
      <c r="F27" s="13" t="s">
        <v>1579</v>
      </c>
      <c r="G27" s="13">
        <v>4</v>
      </c>
      <c r="H27" s="13">
        <v>6</v>
      </c>
      <c r="I27" s="13">
        <v>0</v>
      </c>
      <c r="J27" s="18">
        <f t="shared" si="3"/>
        <v>14</v>
      </c>
      <c r="K27" s="14" t="s">
        <v>185</v>
      </c>
      <c r="L27" s="15">
        <v>0.47</v>
      </c>
      <c r="M27" s="15">
        <v>0.98</v>
      </c>
      <c r="N27" s="15">
        <v>0.98</v>
      </c>
      <c r="O27" s="15">
        <v>1.3</v>
      </c>
      <c r="P27" s="16">
        <f t="shared" si="0"/>
        <v>1253.2000000000003</v>
      </c>
      <c r="Q27" s="383">
        <v>25000</v>
      </c>
      <c r="R27" s="16">
        <f t="shared" si="4"/>
        <v>50.128000000000014</v>
      </c>
    </row>
    <row r="28" spans="1:21" s="62" customFormat="1" ht="33" customHeight="1" x14ac:dyDescent="0.25">
      <c r="A28" s="12">
        <v>25</v>
      </c>
      <c r="B28" s="311" t="s">
        <v>1597</v>
      </c>
      <c r="C28" s="312" t="s">
        <v>165</v>
      </c>
      <c r="D28" s="312">
        <v>6</v>
      </c>
      <c r="E28" s="313" t="s">
        <v>303</v>
      </c>
      <c r="F28" s="13" t="s">
        <v>1579</v>
      </c>
      <c r="G28" s="13">
        <v>2</v>
      </c>
      <c r="H28" s="13">
        <v>6</v>
      </c>
      <c r="I28" s="13">
        <v>0</v>
      </c>
      <c r="J28" s="18">
        <f t="shared" si="3"/>
        <v>10</v>
      </c>
      <c r="K28" s="14" t="s">
        <v>185</v>
      </c>
      <c r="L28" s="15">
        <v>0.47</v>
      </c>
      <c r="M28" s="15">
        <v>0.98</v>
      </c>
      <c r="N28" s="15">
        <v>0.98</v>
      </c>
      <c r="O28" s="15">
        <v>1</v>
      </c>
      <c r="P28" s="20">
        <f t="shared" si="0"/>
        <v>776</v>
      </c>
      <c r="Q28" s="383">
        <v>15000</v>
      </c>
      <c r="R28" s="16">
        <f t="shared" si="4"/>
        <v>51.733333333333334</v>
      </c>
      <c r="S28"/>
      <c r="T28"/>
      <c r="U28"/>
    </row>
    <row r="29" spans="1:21" s="62" customFormat="1" ht="33" customHeight="1" x14ac:dyDescent="0.25">
      <c r="A29" s="25">
        <v>26</v>
      </c>
      <c r="B29" s="311" t="s">
        <v>1598</v>
      </c>
      <c r="C29" s="312" t="s">
        <v>165</v>
      </c>
      <c r="D29" s="312">
        <v>3</v>
      </c>
      <c r="E29" s="313" t="s">
        <v>1599</v>
      </c>
      <c r="F29" s="13" t="s">
        <v>1579</v>
      </c>
      <c r="G29" s="13">
        <v>2</v>
      </c>
      <c r="H29" s="13">
        <v>3</v>
      </c>
      <c r="I29" s="13">
        <v>3</v>
      </c>
      <c r="J29" s="18">
        <f t="shared" si="3"/>
        <v>10</v>
      </c>
      <c r="K29" s="14" t="s">
        <v>1600</v>
      </c>
      <c r="L29" s="15">
        <v>0.1</v>
      </c>
      <c r="M29" s="15">
        <v>0.2</v>
      </c>
      <c r="N29" s="15">
        <v>0.3</v>
      </c>
      <c r="O29" s="15">
        <v>1.3</v>
      </c>
      <c r="P29" s="16">
        <f t="shared" si="0"/>
        <v>246.99999999999997</v>
      </c>
      <c r="Q29" s="383">
        <v>45000</v>
      </c>
      <c r="R29" s="16">
        <f t="shared" si="4"/>
        <v>5.4888888888888889</v>
      </c>
      <c r="S29"/>
      <c r="T29"/>
      <c r="U29"/>
    </row>
    <row r="30" spans="1:21" s="62" customFormat="1" ht="33" customHeight="1" x14ac:dyDescent="0.25">
      <c r="A30" s="12">
        <v>27</v>
      </c>
      <c r="B30" s="311" t="s">
        <v>1601</v>
      </c>
      <c r="C30" s="312" t="s">
        <v>165</v>
      </c>
      <c r="D30" s="312">
        <v>8</v>
      </c>
      <c r="E30" s="313" t="s">
        <v>1602</v>
      </c>
      <c r="F30" s="13" t="s">
        <v>1579</v>
      </c>
      <c r="G30" s="13">
        <v>2</v>
      </c>
      <c r="H30" s="13">
        <v>0</v>
      </c>
      <c r="I30" s="13">
        <v>3</v>
      </c>
      <c r="J30" s="18">
        <f t="shared" si="3"/>
        <v>7</v>
      </c>
      <c r="K30" s="14" t="s">
        <v>1603</v>
      </c>
      <c r="L30" s="15">
        <v>0.56999999999999995</v>
      </c>
      <c r="M30" s="15">
        <v>0</v>
      </c>
      <c r="N30" s="15">
        <v>1</v>
      </c>
      <c r="O30" s="15">
        <v>1.3</v>
      </c>
      <c r="P30" s="16">
        <f t="shared" si="0"/>
        <v>686.39999999999986</v>
      </c>
      <c r="Q30" s="383">
        <v>5000</v>
      </c>
      <c r="R30" s="16">
        <f t="shared" si="4"/>
        <v>137.27999999999997</v>
      </c>
    </row>
    <row r="31" spans="1:21" s="62" customFormat="1" ht="33" customHeight="1" x14ac:dyDescent="0.25">
      <c r="A31" s="25">
        <v>28</v>
      </c>
      <c r="B31" s="311" t="s">
        <v>1604</v>
      </c>
      <c r="C31" s="312" t="s">
        <v>165</v>
      </c>
      <c r="D31" s="312">
        <v>11</v>
      </c>
      <c r="E31" s="313" t="s">
        <v>1605</v>
      </c>
      <c r="F31" s="81" t="s">
        <v>1606</v>
      </c>
      <c r="G31" s="13">
        <v>0</v>
      </c>
      <c r="H31" s="13">
        <v>1</v>
      </c>
      <c r="I31" s="13">
        <v>9</v>
      </c>
      <c r="J31" s="18">
        <f t="shared" si="3"/>
        <v>10</v>
      </c>
      <c r="K31" s="14" t="s">
        <v>1607</v>
      </c>
      <c r="L31" s="15">
        <v>0.5</v>
      </c>
      <c r="M31" s="15">
        <v>0</v>
      </c>
      <c r="N31" s="15">
        <v>0.8</v>
      </c>
      <c r="O31" s="15">
        <v>1</v>
      </c>
      <c r="P31" s="16">
        <f t="shared" si="0"/>
        <v>720</v>
      </c>
      <c r="Q31" s="383">
        <v>12000</v>
      </c>
      <c r="R31" s="16">
        <f t="shared" si="4"/>
        <v>60</v>
      </c>
    </row>
    <row r="32" spans="1:21" s="62" customFormat="1" ht="33" customHeight="1" x14ac:dyDescent="0.25">
      <c r="A32" s="12">
        <v>29</v>
      </c>
      <c r="B32" s="325" t="s">
        <v>1608</v>
      </c>
      <c r="C32" s="326" t="s">
        <v>165</v>
      </c>
      <c r="D32" s="326">
        <v>12</v>
      </c>
      <c r="E32" s="313" t="s">
        <v>1609</v>
      </c>
      <c r="F32" s="81" t="s">
        <v>1606</v>
      </c>
      <c r="G32" s="13">
        <v>2</v>
      </c>
      <c r="H32" s="13">
        <v>6</v>
      </c>
      <c r="I32" s="13">
        <v>1</v>
      </c>
      <c r="J32" s="18">
        <f>G32*2+H32+I32</f>
        <v>11</v>
      </c>
      <c r="K32" s="14" t="s">
        <v>185</v>
      </c>
      <c r="L32" s="15">
        <v>0.25</v>
      </c>
      <c r="M32" s="15">
        <v>0.5</v>
      </c>
      <c r="N32" s="15">
        <v>0.2</v>
      </c>
      <c r="O32" s="15">
        <v>1.3</v>
      </c>
      <c r="P32" s="20">
        <f t="shared" si="0"/>
        <v>546.00000000000011</v>
      </c>
      <c r="Q32" s="383">
        <v>15000</v>
      </c>
      <c r="R32" s="76">
        <f t="shared" si="4"/>
        <v>36.400000000000006</v>
      </c>
      <c r="S32" s="23"/>
      <c r="T32" s="23"/>
      <c r="U32" s="23"/>
    </row>
    <row r="33" spans="1:20" ht="33" customHeight="1" x14ac:dyDescent="0.25">
      <c r="A33" s="25">
        <v>30</v>
      </c>
      <c r="B33" s="13" t="s">
        <v>1610</v>
      </c>
      <c r="C33" s="13" t="s">
        <v>152</v>
      </c>
      <c r="D33" s="13">
        <v>11</v>
      </c>
      <c r="E33" s="313" t="s">
        <v>1611</v>
      </c>
      <c r="F33" s="81" t="s">
        <v>1606</v>
      </c>
      <c r="G33" s="13">
        <v>0</v>
      </c>
      <c r="H33" s="13">
        <v>6</v>
      </c>
      <c r="I33" s="13">
        <v>1</v>
      </c>
      <c r="J33" s="18">
        <f>(G33*2)+H33+I33</f>
        <v>7</v>
      </c>
      <c r="K33" s="14" t="s">
        <v>1612</v>
      </c>
      <c r="L33" s="15">
        <v>0.25</v>
      </c>
      <c r="M33" s="15">
        <v>0.5</v>
      </c>
      <c r="N33" s="15">
        <v>0.2</v>
      </c>
      <c r="O33" s="15">
        <v>1.3</v>
      </c>
      <c r="P33" s="20">
        <f t="shared" si="0"/>
        <v>416</v>
      </c>
      <c r="Q33" s="383">
        <v>15000</v>
      </c>
      <c r="R33" s="16">
        <f t="shared" si="4"/>
        <v>27.733333333333331</v>
      </c>
    </row>
    <row r="34" spans="1:20" s="327" customFormat="1" ht="33" customHeight="1" x14ac:dyDescent="0.25">
      <c r="A34" s="12">
        <v>31</v>
      </c>
      <c r="B34" s="272" t="s">
        <v>1613</v>
      </c>
      <c r="C34" s="272" t="s">
        <v>165</v>
      </c>
      <c r="D34" s="272">
        <v>7</v>
      </c>
      <c r="E34" s="271" t="s">
        <v>1614</v>
      </c>
      <c r="F34" s="81" t="s">
        <v>1606</v>
      </c>
      <c r="G34" s="272">
        <v>4</v>
      </c>
      <c r="H34" s="272">
        <v>6</v>
      </c>
      <c r="I34" s="272">
        <v>6</v>
      </c>
      <c r="J34" s="273">
        <f>(G34*2)+H34+I34</f>
        <v>20</v>
      </c>
      <c r="K34" s="270" t="s">
        <v>1615</v>
      </c>
      <c r="L34" s="173">
        <v>0.5</v>
      </c>
      <c r="M34" s="173">
        <v>0.1</v>
      </c>
      <c r="N34" s="173">
        <v>0.1</v>
      </c>
      <c r="O34" s="173">
        <v>1.1499999999999999</v>
      </c>
      <c r="P34" s="266">
        <f t="shared" si="0"/>
        <v>597.99999999999989</v>
      </c>
      <c r="Q34" s="386">
        <v>27000</v>
      </c>
      <c r="R34" s="76">
        <f t="shared" si="4"/>
        <v>22.148148148148142</v>
      </c>
    </row>
    <row r="35" spans="1:20" s="327" customFormat="1" ht="33" customHeight="1" x14ac:dyDescent="0.25">
      <c r="A35" s="25">
        <v>32</v>
      </c>
      <c r="B35" s="131" t="s">
        <v>1616</v>
      </c>
      <c r="C35" s="256" t="s">
        <v>165</v>
      </c>
      <c r="D35" s="131">
        <v>20</v>
      </c>
      <c r="E35" s="160" t="s">
        <v>784</v>
      </c>
      <c r="F35" s="81" t="s">
        <v>1606</v>
      </c>
      <c r="G35" s="131">
        <v>4</v>
      </c>
      <c r="H35" s="131">
        <v>6</v>
      </c>
      <c r="I35" s="131">
        <v>1</v>
      </c>
      <c r="J35" s="139">
        <f>G35*2+H35+I35</f>
        <v>15</v>
      </c>
      <c r="K35" s="131" t="s">
        <v>1617</v>
      </c>
      <c r="L35" s="140">
        <v>0.25</v>
      </c>
      <c r="M35" s="140">
        <v>0.5</v>
      </c>
      <c r="N35" s="140">
        <v>0.2</v>
      </c>
      <c r="O35" s="141">
        <v>1.1499999999999999</v>
      </c>
      <c r="P35" s="144">
        <f t="shared" si="0"/>
        <v>598</v>
      </c>
      <c r="Q35" s="387">
        <v>30000</v>
      </c>
      <c r="R35" s="84">
        <f t="shared" si="4"/>
        <v>19.933333333333334</v>
      </c>
    </row>
    <row r="36" spans="1:20" ht="33" customHeight="1" x14ac:dyDescent="0.25">
      <c r="A36" s="12">
        <v>33</v>
      </c>
      <c r="B36" s="256" t="s">
        <v>1618</v>
      </c>
      <c r="C36" s="256" t="s">
        <v>165</v>
      </c>
      <c r="D36" s="256">
        <v>12</v>
      </c>
      <c r="E36" s="258" t="s">
        <v>1619</v>
      </c>
      <c r="F36" s="81" t="s">
        <v>1606</v>
      </c>
      <c r="G36" s="257">
        <v>0</v>
      </c>
      <c r="H36" s="257">
        <v>3</v>
      </c>
      <c r="I36" s="257">
        <v>1</v>
      </c>
      <c r="J36" s="89">
        <f>(G36*2)+H36+I36</f>
        <v>4</v>
      </c>
      <c r="K36" s="257" t="s">
        <v>1620</v>
      </c>
      <c r="L36" s="93">
        <v>0.25</v>
      </c>
      <c r="M36" s="93">
        <v>0.5</v>
      </c>
      <c r="N36" s="93">
        <v>0.2</v>
      </c>
      <c r="O36" s="93">
        <v>1.1499999999999999</v>
      </c>
      <c r="P36" s="94">
        <f t="shared" ref="P36:P59" si="5">(((G36*L36*2)+(H36*M36)+(I36*N36))*O36)*100</f>
        <v>195.49999999999997</v>
      </c>
      <c r="Q36" s="386">
        <v>20000</v>
      </c>
      <c r="R36" s="16">
        <f t="shared" si="4"/>
        <v>9.7749999999999986</v>
      </c>
    </row>
    <row r="37" spans="1:20" ht="33" customHeight="1" x14ac:dyDescent="0.25">
      <c r="A37" s="25">
        <v>34</v>
      </c>
      <c r="B37" s="129" t="s">
        <v>1621</v>
      </c>
      <c r="C37" s="129" t="s">
        <v>165</v>
      </c>
      <c r="D37" s="129">
        <v>5</v>
      </c>
      <c r="E37" s="160" t="s">
        <v>420</v>
      </c>
      <c r="F37" s="81" t="s">
        <v>1606</v>
      </c>
      <c r="G37" s="131">
        <v>2</v>
      </c>
      <c r="H37" s="131">
        <v>6</v>
      </c>
      <c r="I37" s="131">
        <v>6</v>
      </c>
      <c r="J37" s="139">
        <f>G37*2+H37+I37</f>
        <v>16</v>
      </c>
      <c r="K37" s="129" t="s">
        <v>1622</v>
      </c>
      <c r="L37" s="141">
        <v>0.2</v>
      </c>
      <c r="M37" s="141">
        <v>0.2</v>
      </c>
      <c r="N37" s="141">
        <v>0.1</v>
      </c>
      <c r="O37" s="93">
        <v>1</v>
      </c>
      <c r="P37" s="136">
        <f t="shared" si="5"/>
        <v>260</v>
      </c>
      <c r="Q37" s="387">
        <v>30000</v>
      </c>
      <c r="R37" s="16">
        <f t="shared" si="4"/>
        <v>8.6666666666666661</v>
      </c>
    </row>
    <row r="38" spans="1:20" ht="33" customHeight="1" x14ac:dyDescent="0.25">
      <c r="A38" s="12">
        <v>35</v>
      </c>
      <c r="B38" s="257" t="s">
        <v>1623</v>
      </c>
      <c r="C38" s="257" t="s">
        <v>165</v>
      </c>
      <c r="D38" s="257">
        <v>4</v>
      </c>
      <c r="E38" s="258" t="s">
        <v>1624</v>
      </c>
      <c r="F38" s="81" t="s">
        <v>1606</v>
      </c>
      <c r="G38" s="257">
        <v>0</v>
      </c>
      <c r="H38" s="257">
        <v>0</v>
      </c>
      <c r="I38" s="257">
        <v>6</v>
      </c>
      <c r="J38" s="89">
        <f>(G38*2)+H38+I38</f>
        <v>6</v>
      </c>
      <c r="K38" s="257" t="s">
        <v>1625</v>
      </c>
      <c r="L38" s="93">
        <v>0.5</v>
      </c>
      <c r="M38" s="93">
        <v>0</v>
      </c>
      <c r="N38" s="93">
        <v>0.4</v>
      </c>
      <c r="O38" s="93">
        <v>1.1499999999999999</v>
      </c>
      <c r="P38" s="259">
        <f t="shared" si="5"/>
        <v>276</v>
      </c>
      <c r="Q38" s="386">
        <v>7000</v>
      </c>
      <c r="R38" s="16">
        <f t="shared" si="4"/>
        <v>39.428571428571431</v>
      </c>
    </row>
    <row r="39" spans="1:20" ht="33" customHeight="1" x14ac:dyDescent="0.25">
      <c r="A39" s="25">
        <v>36</v>
      </c>
      <c r="B39" s="256" t="s">
        <v>1626</v>
      </c>
      <c r="C39" s="256" t="s">
        <v>165</v>
      </c>
      <c r="D39" s="256">
        <v>19</v>
      </c>
      <c r="E39" s="258" t="s">
        <v>1627</v>
      </c>
      <c r="F39" s="81" t="s">
        <v>1606</v>
      </c>
      <c r="G39" s="257">
        <v>2</v>
      </c>
      <c r="H39" s="257">
        <v>0</v>
      </c>
      <c r="I39" s="257">
        <v>9</v>
      </c>
      <c r="J39" s="89">
        <f>(G39*2)+H39+I39</f>
        <v>13</v>
      </c>
      <c r="K39" s="256" t="s">
        <v>1628</v>
      </c>
      <c r="L39" s="93">
        <v>0.2</v>
      </c>
      <c r="M39" s="93">
        <v>0</v>
      </c>
      <c r="N39" s="93">
        <v>0</v>
      </c>
      <c r="O39" s="93">
        <v>1</v>
      </c>
      <c r="P39" s="94">
        <f t="shared" si="5"/>
        <v>80</v>
      </c>
      <c r="Q39" s="386">
        <v>30000</v>
      </c>
      <c r="R39" s="16">
        <f t="shared" si="4"/>
        <v>2.6666666666666665</v>
      </c>
    </row>
    <row r="40" spans="1:20" ht="33" customHeight="1" x14ac:dyDescent="0.25">
      <c r="A40" s="12">
        <v>37</v>
      </c>
      <c r="B40" s="257" t="s">
        <v>1629</v>
      </c>
      <c r="C40" s="257" t="s">
        <v>165</v>
      </c>
      <c r="D40" s="257">
        <v>19</v>
      </c>
      <c r="E40" s="258" t="s">
        <v>1630</v>
      </c>
      <c r="F40" s="81" t="s">
        <v>1606</v>
      </c>
      <c r="G40" s="257">
        <v>2</v>
      </c>
      <c r="H40" s="257">
        <v>6</v>
      </c>
      <c r="I40" s="257">
        <v>6</v>
      </c>
      <c r="J40" s="89">
        <f>(G40*2)+H40+I40</f>
        <v>16</v>
      </c>
      <c r="K40" s="256" t="s">
        <v>1631</v>
      </c>
      <c r="L40" s="93">
        <v>0.3</v>
      </c>
      <c r="M40" s="93">
        <v>0</v>
      </c>
      <c r="N40" s="93">
        <v>0.6</v>
      </c>
      <c r="O40" s="93">
        <v>1</v>
      </c>
      <c r="P40" s="266">
        <f t="shared" si="5"/>
        <v>480</v>
      </c>
      <c r="Q40" s="386">
        <v>12000</v>
      </c>
      <c r="R40" s="16">
        <f t="shared" si="4"/>
        <v>40</v>
      </c>
    </row>
    <row r="41" spans="1:20" ht="33" customHeight="1" x14ac:dyDescent="0.25">
      <c r="A41" s="25">
        <v>38</v>
      </c>
      <c r="B41" s="129" t="s">
        <v>1632</v>
      </c>
      <c r="C41" s="129" t="s">
        <v>165</v>
      </c>
      <c r="D41" s="129">
        <v>17</v>
      </c>
      <c r="E41" s="160" t="s">
        <v>96</v>
      </c>
      <c r="F41" s="81" t="s">
        <v>1606</v>
      </c>
      <c r="G41" s="131">
        <v>4</v>
      </c>
      <c r="H41" s="131">
        <v>4</v>
      </c>
      <c r="I41" s="131">
        <v>6</v>
      </c>
      <c r="J41" s="89">
        <f>G41*2+H41+I41</f>
        <v>18</v>
      </c>
      <c r="K41" s="129" t="s">
        <v>1633</v>
      </c>
      <c r="L41" s="141">
        <v>0.47</v>
      </c>
      <c r="M41" s="141">
        <v>0.4</v>
      </c>
      <c r="N41" s="141">
        <v>0.8</v>
      </c>
      <c r="O41" s="93">
        <v>1</v>
      </c>
      <c r="P41" s="94">
        <f t="shared" si="5"/>
        <v>1016</v>
      </c>
      <c r="Q41" s="386">
        <v>35000</v>
      </c>
      <c r="R41" s="16">
        <f t="shared" si="4"/>
        <v>29.028571428571428</v>
      </c>
    </row>
    <row r="42" spans="1:20" ht="33" customHeight="1" x14ac:dyDescent="0.25">
      <c r="A42" s="12">
        <v>39</v>
      </c>
      <c r="B42" s="129" t="s">
        <v>1634</v>
      </c>
      <c r="C42" s="129" t="s">
        <v>165</v>
      </c>
      <c r="D42" s="131" t="s">
        <v>1144</v>
      </c>
      <c r="E42" s="160" t="s">
        <v>1635</v>
      </c>
      <c r="F42" s="81" t="s">
        <v>1606</v>
      </c>
      <c r="G42" s="131">
        <v>4</v>
      </c>
      <c r="H42" s="131">
        <v>6</v>
      </c>
      <c r="I42" s="131">
        <v>9</v>
      </c>
      <c r="J42" s="89">
        <f>G42*2+H42+I42</f>
        <v>23</v>
      </c>
      <c r="K42" s="129" t="s">
        <v>1636</v>
      </c>
      <c r="L42" s="140">
        <v>0.5</v>
      </c>
      <c r="M42" s="140">
        <v>0.3</v>
      </c>
      <c r="N42" s="140">
        <v>0.1</v>
      </c>
      <c r="O42" s="141">
        <v>1.3</v>
      </c>
      <c r="P42" s="94">
        <f t="shared" si="5"/>
        <v>871.00000000000011</v>
      </c>
      <c r="Q42" s="387">
        <v>40000</v>
      </c>
      <c r="R42" s="16">
        <f t="shared" si="4"/>
        <v>21.775000000000002</v>
      </c>
    </row>
    <row r="43" spans="1:20" ht="33" customHeight="1" x14ac:dyDescent="0.25">
      <c r="A43" s="25">
        <v>40</v>
      </c>
      <c r="B43" s="81" t="s">
        <v>1637</v>
      </c>
      <c r="C43" s="81" t="s">
        <v>165</v>
      </c>
      <c r="D43" s="81">
        <v>20</v>
      </c>
      <c r="E43" s="170" t="s">
        <v>1635</v>
      </c>
      <c r="F43" s="81" t="s">
        <v>1606</v>
      </c>
      <c r="G43" s="81">
        <v>6</v>
      </c>
      <c r="H43" s="81">
        <v>4</v>
      </c>
      <c r="I43" s="81">
        <v>2</v>
      </c>
      <c r="J43" s="18">
        <f>G43*2+H43+I43</f>
        <v>18</v>
      </c>
      <c r="K43" s="86" t="s">
        <v>1638</v>
      </c>
      <c r="L43" s="133">
        <v>0.3</v>
      </c>
      <c r="M43" s="133">
        <v>0.1</v>
      </c>
      <c r="N43" s="133">
        <v>0.1</v>
      </c>
      <c r="O43" s="15">
        <v>1.3</v>
      </c>
      <c r="P43" s="77">
        <f t="shared" si="5"/>
        <v>545.99999999999989</v>
      </c>
      <c r="Q43" s="388">
        <v>30000</v>
      </c>
      <c r="R43" s="16">
        <f t="shared" si="4"/>
        <v>18.199999999999996</v>
      </c>
      <c r="S43" s="222"/>
    </row>
    <row r="44" spans="1:20" ht="33" customHeight="1" x14ac:dyDescent="0.25">
      <c r="A44" s="12">
        <v>41</v>
      </c>
      <c r="B44" s="81" t="s">
        <v>1639</v>
      </c>
      <c r="C44" s="81" t="s">
        <v>165</v>
      </c>
      <c r="D44" s="81">
        <v>20</v>
      </c>
      <c r="E44" s="170" t="s">
        <v>1635</v>
      </c>
      <c r="F44" s="81" t="s">
        <v>1606</v>
      </c>
      <c r="G44" s="81">
        <v>6</v>
      </c>
      <c r="H44" s="81">
        <v>4</v>
      </c>
      <c r="I44" s="81">
        <v>2</v>
      </c>
      <c r="J44" s="18">
        <f>G44*2+H44+I44</f>
        <v>18</v>
      </c>
      <c r="K44" s="86" t="s">
        <v>1640</v>
      </c>
      <c r="L44" s="133">
        <v>0.3</v>
      </c>
      <c r="M44" s="133">
        <v>0.1</v>
      </c>
      <c r="N44" s="133">
        <v>0.1</v>
      </c>
      <c r="O44" s="15">
        <v>1.3</v>
      </c>
      <c r="P44" s="77">
        <f t="shared" si="5"/>
        <v>545.99999999999989</v>
      </c>
      <c r="Q44" s="388">
        <v>30000</v>
      </c>
      <c r="R44" s="16">
        <f t="shared" si="4"/>
        <v>18.199999999999996</v>
      </c>
      <c r="S44" s="222"/>
    </row>
    <row r="45" spans="1:20" ht="33" customHeight="1" x14ac:dyDescent="0.25">
      <c r="A45" s="25">
        <v>42</v>
      </c>
      <c r="B45" s="122" t="s">
        <v>1641</v>
      </c>
      <c r="C45" s="121" t="s">
        <v>165</v>
      </c>
      <c r="D45" s="121">
        <v>2</v>
      </c>
      <c r="E45" s="122" t="s">
        <v>158</v>
      </c>
      <c r="F45" s="122" t="s">
        <v>1642</v>
      </c>
      <c r="G45" s="121">
        <v>8</v>
      </c>
      <c r="H45" s="121">
        <v>6</v>
      </c>
      <c r="I45" s="121">
        <v>1</v>
      </c>
      <c r="J45" s="206">
        <f>G45*2+H45+I45</f>
        <v>23</v>
      </c>
      <c r="K45" s="122" t="s">
        <v>68</v>
      </c>
      <c r="L45" s="87">
        <v>0.2</v>
      </c>
      <c r="M45" s="87">
        <v>0.2</v>
      </c>
      <c r="N45" s="87">
        <v>0.2</v>
      </c>
      <c r="O45" s="87">
        <v>1.1499999999999999</v>
      </c>
      <c r="P45" s="76">
        <f t="shared" si="5"/>
        <v>529</v>
      </c>
      <c r="Q45" s="17">
        <v>5000</v>
      </c>
      <c r="R45" s="146">
        <f t="shared" si="4"/>
        <v>105.80000000000001</v>
      </c>
      <c r="S45" s="19"/>
      <c r="T45" s="345"/>
    </row>
    <row r="46" spans="1:20" ht="33" customHeight="1" x14ac:dyDescent="0.25">
      <c r="A46" s="12">
        <v>43</v>
      </c>
      <c r="B46" s="128" t="s">
        <v>1643</v>
      </c>
      <c r="C46" s="171"/>
      <c r="D46" s="171" t="s">
        <v>1644</v>
      </c>
      <c r="E46" s="215" t="s">
        <v>1645</v>
      </c>
      <c r="F46" s="122" t="s">
        <v>1642</v>
      </c>
      <c r="G46" s="171">
        <v>0</v>
      </c>
      <c r="H46" s="171">
        <v>0</v>
      </c>
      <c r="I46" s="171">
        <v>9</v>
      </c>
      <c r="J46" s="206">
        <f t="shared" ref="J46:J58" si="6">(G46*2)+H46+I46</f>
        <v>9</v>
      </c>
      <c r="K46" s="215" t="s">
        <v>1645</v>
      </c>
      <c r="L46" s="133">
        <v>0</v>
      </c>
      <c r="M46" s="133">
        <v>0</v>
      </c>
      <c r="N46" s="133">
        <v>1</v>
      </c>
      <c r="O46" s="133">
        <v>1</v>
      </c>
      <c r="P46" s="174">
        <f t="shared" si="5"/>
        <v>900</v>
      </c>
      <c r="Q46" s="85">
        <v>10700</v>
      </c>
      <c r="R46" s="146">
        <f t="shared" si="4"/>
        <v>84.112149532710276</v>
      </c>
      <c r="S46" s="19"/>
      <c r="T46" s="345"/>
    </row>
    <row r="47" spans="1:20" ht="33" customHeight="1" x14ac:dyDescent="0.25">
      <c r="A47" s="25">
        <v>44</v>
      </c>
      <c r="B47" s="122" t="s">
        <v>1647</v>
      </c>
      <c r="C47" s="121"/>
      <c r="D47" s="121">
        <v>12</v>
      </c>
      <c r="E47" s="122" t="s">
        <v>1648</v>
      </c>
      <c r="F47" s="122" t="s">
        <v>1642</v>
      </c>
      <c r="G47" s="121">
        <v>4</v>
      </c>
      <c r="H47" s="121">
        <v>6</v>
      </c>
      <c r="I47" s="121">
        <v>9</v>
      </c>
      <c r="J47" s="206">
        <f t="shared" si="6"/>
        <v>23</v>
      </c>
      <c r="K47" s="218" t="s">
        <v>1649</v>
      </c>
      <c r="L47" s="213">
        <v>0.5</v>
      </c>
      <c r="M47" s="213">
        <v>0.2</v>
      </c>
      <c r="N47" s="213">
        <v>0.8</v>
      </c>
      <c r="O47" s="87">
        <v>1.1499999999999999</v>
      </c>
      <c r="P47" s="174">
        <f t="shared" si="5"/>
        <v>1426</v>
      </c>
      <c r="Q47" s="17">
        <v>20000</v>
      </c>
      <c r="R47" s="146">
        <f t="shared" si="4"/>
        <v>71.3</v>
      </c>
      <c r="S47" s="389"/>
      <c r="T47" s="19"/>
    </row>
    <row r="48" spans="1:20" ht="33" customHeight="1" x14ac:dyDescent="0.25">
      <c r="A48" s="12">
        <v>45</v>
      </c>
      <c r="B48" s="122" t="s">
        <v>1650</v>
      </c>
      <c r="C48" s="121" t="s">
        <v>165</v>
      </c>
      <c r="D48" s="121">
        <v>12</v>
      </c>
      <c r="E48" s="122" t="s">
        <v>1651</v>
      </c>
      <c r="F48" s="122" t="s">
        <v>1642</v>
      </c>
      <c r="G48" s="121">
        <v>10</v>
      </c>
      <c r="H48" s="121">
        <v>9</v>
      </c>
      <c r="I48" s="121">
        <v>1</v>
      </c>
      <c r="J48" s="206">
        <f t="shared" si="6"/>
        <v>30</v>
      </c>
      <c r="K48" s="122" t="s">
        <v>1652</v>
      </c>
      <c r="L48" s="87">
        <v>0.25</v>
      </c>
      <c r="M48" s="87">
        <v>0.25</v>
      </c>
      <c r="N48" s="87">
        <v>0.25</v>
      </c>
      <c r="O48" s="87">
        <v>1.1499999999999999</v>
      </c>
      <c r="P48" s="76">
        <f t="shared" si="5"/>
        <v>862.5</v>
      </c>
      <c r="Q48" s="17">
        <v>20000</v>
      </c>
      <c r="R48" s="146">
        <f t="shared" si="4"/>
        <v>43.125</v>
      </c>
      <c r="S48" s="19"/>
      <c r="T48" s="19"/>
    </row>
    <row r="49" spans="1:20" ht="33" customHeight="1" x14ac:dyDescent="0.25">
      <c r="A49" s="25">
        <v>46</v>
      </c>
      <c r="B49" s="122" t="s">
        <v>1653</v>
      </c>
      <c r="C49" s="121"/>
      <c r="D49" s="121">
        <v>13</v>
      </c>
      <c r="E49" s="122" t="s">
        <v>1654</v>
      </c>
      <c r="F49" s="122" t="s">
        <v>1642</v>
      </c>
      <c r="G49" s="121">
        <v>0</v>
      </c>
      <c r="H49" s="121">
        <v>6</v>
      </c>
      <c r="I49" s="121">
        <v>9</v>
      </c>
      <c r="J49" s="206">
        <f t="shared" si="6"/>
        <v>15</v>
      </c>
      <c r="K49" s="122" t="s">
        <v>1655</v>
      </c>
      <c r="L49" s="87">
        <v>0.25</v>
      </c>
      <c r="M49" s="87">
        <v>0.25</v>
      </c>
      <c r="N49" s="87">
        <v>0.1</v>
      </c>
      <c r="O49" s="87">
        <v>1.1499999999999999</v>
      </c>
      <c r="P49" s="77">
        <f t="shared" si="5"/>
        <v>276</v>
      </c>
      <c r="Q49" s="17">
        <v>9000</v>
      </c>
      <c r="R49" s="146">
        <f t="shared" si="4"/>
        <v>30.666666666666664</v>
      </c>
      <c r="S49" s="390"/>
      <c r="T49" s="19"/>
    </row>
    <row r="50" spans="1:20" ht="33" customHeight="1" x14ac:dyDescent="0.25">
      <c r="A50" s="12">
        <v>47</v>
      </c>
      <c r="B50" s="122" t="s">
        <v>1656</v>
      </c>
      <c r="C50" s="122"/>
      <c r="D50" s="122">
        <v>15</v>
      </c>
      <c r="E50" s="122" t="s">
        <v>1657</v>
      </c>
      <c r="F50" s="122" t="s">
        <v>1642</v>
      </c>
      <c r="G50" s="121">
        <v>0</v>
      </c>
      <c r="H50" s="121">
        <v>3</v>
      </c>
      <c r="I50" s="121">
        <v>1</v>
      </c>
      <c r="J50" s="206">
        <f t="shared" si="6"/>
        <v>4</v>
      </c>
      <c r="K50" s="122" t="s">
        <v>1658</v>
      </c>
      <c r="L50" s="87">
        <v>0.2</v>
      </c>
      <c r="M50" s="87">
        <v>0.2</v>
      </c>
      <c r="N50" s="87">
        <v>0</v>
      </c>
      <c r="O50" s="87">
        <v>1</v>
      </c>
      <c r="P50" s="77">
        <f t="shared" si="5"/>
        <v>60.000000000000007</v>
      </c>
      <c r="Q50" s="17">
        <v>2000</v>
      </c>
      <c r="R50" s="146">
        <f t="shared" si="4"/>
        <v>30.000000000000004</v>
      </c>
      <c r="S50" s="390"/>
      <c r="T50" s="345"/>
    </row>
    <row r="51" spans="1:20" ht="33" customHeight="1" x14ac:dyDescent="0.25">
      <c r="A51" s="25">
        <v>48</v>
      </c>
      <c r="B51" s="122" t="s">
        <v>1659</v>
      </c>
      <c r="C51" s="122" t="s">
        <v>165</v>
      </c>
      <c r="D51" s="122">
        <v>13</v>
      </c>
      <c r="E51" s="122" t="s">
        <v>303</v>
      </c>
      <c r="F51" s="122" t="s">
        <v>1642</v>
      </c>
      <c r="G51" s="121">
        <v>0</v>
      </c>
      <c r="H51" s="121">
        <v>6</v>
      </c>
      <c r="I51" s="121">
        <v>9</v>
      </c>
      <c r="J51" s="206">
        <f t="shared" si="6"/>
        <v>15</v>
      </c>
      <c r="K51" s="122" t="s">
        <v>440</v>
      </c>
      <c r="L51" s="87">
        <v>0.45</v>
      </c>
      <c r="M51" s="87">
        <v>0.7</v>
      </c>
      <c r="N51" s="87">
        <v>0</v>
      </c>
      <c r="O51" s="87">
        <v>1</v>
      </c>
      <c r="P51" s="77">
        <f t="shared" si="5"/>
        <v>419.99999999999994</v>
      </c>
      <c r="Q51" s="17">
        <v>18000</v>
      </c>
      <c r="R51" s="146">
        <f t="shared" si="4"/>
        <v>23.333333333333332</v>
      </c>
      <c r="S51" s="390"/>
      <c r="T51" s="19"/>
    </row>
    <row r="52" spans="1:20" ht="33" customHeight="1" x14ac:dyDescent="0.25">
      <c r="A52" s="12">
        <v>49</v>
      </c>
      <c r="B52" s="122" t="s">
        <v>1660</v>
      </c>
      <c r="C52" s="121"/>
      <c r="D52" s="121">
        <v>15</v>
      </c>
      <c r="E52" s="122" t="s">
        <v>1661</v>
      </c>
      <c r="F52" s="122" t="s">
        <v>1642</v>
      </c>
      <c r="G52" s="121">
        <v>0</v>
      </c>
      <c r="H52" s="121">
        <v>6</v>
      </c>
      <c r="I52" s="121">
        <v>1</v>
      </c>
      <c r="J52" s="206">
        <f t="shared" si="6"/>
        <v>7</v>
      </c>
      <c r="K52" s="122" t="s">
        <v>185</v>
      </c>
      <c r="L52" s="87">
        <v>0.47</v>
      </c>
      <c r="M52" s="87">
        <v>0.5</v>
      </c>
      <c r="N52" s="87">
        <v>0.2</v>
      </c>
      <c r="O52" s="87">
        <v>1</v>
      </c>
      <c r="P52" s="174">
        <f t="shared" si="5"/>
        <v>320</v>
      </c>
      <c r="Q52" s="17">
        <v>15000</v>
      </c>
      <c r="R52" s="146">
        <f t="shared" si="4"/>
        <v>21.333333333333332</v>
      </c>
      <c r="S52" s="19"/>
      <c r="T52" s="19"/>
    </row>
    <row r="53" spans="1:20" ht="33" customHeight="1" x14ac:dyDescent="0.25">
      <c r="A53" s="25">
        <v>50</v>
      </c>
      <c r="B53" s="122" t="s">
        <v>1662</v>
      </c>
      <c r="C53" s="121"/>
      <c r="D53" s="121">
        <v>18</v>
      </c>
      <c r="E53" s="122" t="s">
        <v>172</v>
      </c>
      <c r="F53" s="122" t="s">
        <v>1642</v>
      </c>
      <c r="G53" s="121">
        <v>10</v>
      </c>
      <c r="H53" s="121">
        <v>6</v>
      </c>
      <c r="I53" s="121">
        <v>1</v>
      </c>
      <c r="J53" s="206">
        <f t="shared" si="6"/>
        <v>27</v>
      </c>
      <c r="K53" s="122" t="s">
        <v>1663</v>
      </c>
      <c r="L53" s="87">
        <v>0.4</v>
      </c>
      <c r="M53" s="87">
        <v>0.4</v>
      </c>
      <c r="N53" s="87">
        <v>0.4</v>
      </c>
      <c r="O53" s="87">
        <v>1.3</v>
      </c>
      <c r="P53" s="76">
        <f t="shared" si="5"/>
        <v>1404</v>
      </c>
      <c r="Q53" s="17">
        <v>70000</v>
      </c>
      <c r="R53" s="146">
        <f t="shared" si="4"/>
        <v>20.057142857142857</v>
      </c>
      <c r="S53" s="19"/>
      <c r="T53" s="19"/>
    </row>
    <row r="54" spans="1:20" ht="33" customHeight="1" x14ac:dyDescent="0.25">
      <c r="A54" s="12">
        <v>51</v>
      </c>
      <c r="B54" s="122" t="s">
        <v>1664</v>
      </c>
      <c r="C54" s="121"/>
      <c r="D54" s="121">
        <v>6</v>
      </c>
      <c r="E54" s="122" t="s">
        <v>1665</v>
      </c>
      <c r="F54" s="122" t="s">
        <v>1642</v>
      </c>
      <c r="G54" s="121">
        <v>4</v>
      </c>
      <c r="H54" s="121">
        <v>6</v>
      </c>
      <c r="I54" s="121">
        <v>1</v>
      </c>
      <c r="J54" s="172">
        <f t="shared" si="6"/>
        <v>15</v>
      </c>
      <c r="K54" s="122" t="s">
        <v>1666</v>
      </c>
      <c r="L54" s="87">
        <v>0.3</v>
      </c>
      <c r="M54" s="87">
        <v>0.15</v>
      </c>
      <c r="N54" s="87">
        <v>0.15</v>
      </c>
      <c r="O54" s="87">
        <v>1.1499999999999999</v>
      </c>
      <c r="P54" s="76">
        <f t="shared" si="5"/>
        <v>396.74999999999994</v>
      </c>
      <c r="Q54" s="17">
        <v>20000</v>
      </c>
      <c r="R54" s="146">
        <f t="shared" si="4"/>
        <v>19.837499999999999</v>
      </c>
      <c r="S54" s="390"/>
      <c r="T54" s="19"/>
    </row>
    <row r="55" spans="1:20" ht="33" customHeight="1" x14ac:dyDescent="0.25">
      <c r="A55" s="25">
        <v>52</v>
      </c>
      <c r="B55" s="122" t="s">
        <v>1667</v>
      </c>
      <c r="C55" s="121" t="s">
        <v>165</v>
      </c>
      <c r="D55" s="121">
        <v>17</v>
      </c>
      <c r="E55" s="122" t="s">
        <v>154</v>
      </c>
      <c r="F55" s="122" t="s">
        <v>1642</v>
      </c>
      <c r="G55" s="121">
        <v>10</v>
      </c>
      <c r="H55" s="121">
        <v>6</v>
      </c>
      <c r="I55" s="121">
        <v>1</v>
      </c>
      <c r="J55" s="206">
        <f t="shared" si="6"/>
        <v>27</v>
      </c>
      <c r="K55" s="122" t="s">
        <v>1668</v>
      </c>
      <c r="L55" s="87">
        <v>0.2</v>
      </c>
      <c r="M55" s="87">
        <v>0.1</v>
      </c>
      <c r="N55" s="87">
        <v>0.1</v>
      </c>
      <c r="O55" s="87">
        <v>1.1499999999999999</v>
      </c>
      <c r="P55" s="76">
        <f t="shared" si="5"/>
        <v>540.49999999999989</v>
      </c>
      <c r="Q55" s="17">
        <v>30000</v>
      </c>
      <c r="R55" s="146">
        <f t="shared" si="4"/>
        <v>18.016666666666662</v>
      </c>
      <c r="S55" s="19"/>
      <c r="T55" s="19"/>
    </row>
    <row r="56" spans="1:20" ht="33" customHeight="1" x14ac:dyDescent="0.25">
      <c r="A56" s="12">
        <v>53</v>
      </c>
      <c r="B56" s="122" t="s">
        <v>1669</v>
      </c>
      <c r="C56" s="122" t="s">
        <v>165</v>
      </c>
      <c r="D56" s="121">
        <v>4</v>
      </c>
      <c r="E56" s="75" t="s">
        <v>373</v>
      </c>
      <c r="F56" s="122" t="s">
        <v>1642</v>
      </c>
      <c r="G56" s="121">
        <v>0</v>
      </c>
      <c r="H56" s="121">
        <v>6</v>
      </c>
      <c r="I56" s="121">
        <v>1</v>
      </c>
      <c r="J56" s="206">
        <f t="shared" si="6"/>
        <v>7</v>
      </c>
      <c r="K56" s="122" t="s">
        <v>185</v>
      </c>
      <c r="L56" s="87">
        <v>0.25</v>
      </c>
      <c r="M56" s="87">
        <v>0.5</v>
      </c>
      <c r="N56" s="87">
        <v>0.2</v>
      </c>
      <c r="O56" s="87">
        <v>1.1499999999999999</v>
      </c>
      <c r="P56" s="174">
        <f t="shared" si="5"/>
        <v>368</v>
      </c>
      <c r="Q56" s="17">
        <v>25000</v>
      </c>
      <c r="R56" s="146">
        <f t="shared" si="4"/>
        <v>14.72</v>
      </c>
      <c r="S56" s="390"/>
      <c r="T56" s="345"/>
    </row>
    <row r="57" spans="1:20" ht="33" customHeight="1" x14ac:dyDescent="0.25">
      <c r="A57" s="25">
        <v>54</v>
      </c>
      <c r="B57" s="122" t="s">
        <v>1670</v>
      </c>
      <c r="C57" s="121"/>
      <c r="D57" s="121">
        <v>9</v>
      </c>
      <c r="E57" s="122" t="s">
        <v>553</v>
      </c>
      <c r="F57" s="122" t="s">
        <v>1642</v>
      </c>
      <c r="G57" s="121">
        <v>0</v>
      </c>
      <c r="H57" s="121">
        <v>6</v>
      </c>
      <c r="I57" s="121">
        <v>6</v>
      </c>
      <c r="J57" s="206">
        <f t="shared" si="6"/>
        <v>12</v>
      </c>
      <c r="K57" s="122" t="s">
        <v>1671</v>
      </c>
      <c r="L57" s="213">
        <v>0.8</v>
      </c>
      <c r="M57" s="213">
        <v>1</v>
      </c>
      <c r="N57" s="213">
        <v>0.2</v>
      </c>
      <c r="O57" s="213">
        <v>1</v>
      </c>
      <c r="P57" s="174">
        <f t="shared" si="5"/>
        <v>720</v>
      </c>
      <c r="Q57" s="17">
        <v>50000</v>
      </c>
      <c r="R57" s="146">
        <f t="shared" si="4"/>
        <v>14.4</v>
      </c>
      <c r="S57" s="19"/>
      <c r="T57" s="391"/>
    </row>
    <row r="58" spans="1:20" ht="33" customHeight="1" x14ac:dyDescent="0.25">
      <c r="A58" s="12">
        <v>55</v>
      </c>
      <c r="B58" s="122" t="s">
        <v>1672</v>
      </c>
      <c r="C58" s="121" t="s">
        <v>152</v>
      </c>
      <c r="D58" s="121">
        <v>18</v>
      </c>
      <c r="E58" s="122" t="s">
        <v>303</v>
      </c>
      <c r="F58" s="122" t="s">
        <v>1642</v>
      </c>
      <c r="G58" s="121">
        <v>0</v>
      </c>
      <c r="H58" s="121">
        <v>6</v>
      </c>
      <c r="I58" s="121">
        <v>1</v>
      </c>
      <c r="J58" s="206">
        <f t="shared" si="6"/>
        <v>7</v>
      </c>
      <c r="K58" s="122" t="s">
        <v>1673</v>
      </c>
      <c r="L58" s="87">
        <v>0.47</v>
      </c>
      <c r="M58" s="87">
        <v>0.5</v>
      </c>
      <c r="N58" s="87">
        <v>0.2</v>
      </c>
      <c r="O58" s="87">
        <v>1.3</v>
      </c>
      <c r="P58" s="76">
        <f t="shared" si="5"/>
        <v>416</v>
      </c>
      <c r="Q58" s="17">
        <v>15000</v>
      </c>
      <c r="R58" s="146">
        <f t="shared" si="4"/>
        <v>27.733333333333331</v>
      </c>
      <c r="S58" s="390"/>
      <c r="T58" s="392"/>
    </row>
    <row r="59" spans="1:20" ht="33" customHeight="1" x14ac:dyDescent="0.25">
      <c r="A59" s="25">
        <v>56</v>
      </c>
      <c r="B59" s="122" t="s">
        <v>1674</v>
      </c>
      <c r="C59" s="121"/>
      <c r="D59" s="121">
        <v>6</v>
      </c>
      <c r="E59" s="122" t="s">
        <v>1675</v>
      </c>
      <c r="F59" s="122" t="s">
        <v>1642</v>
      </c>
      <c r="G59" s="121">
        <v>0</v>
      </c>
      <c r="H59" s="121">
        <v>3</v>
      </c>
      <c r="I59" s="121">
        <v>1</v>
      </c>
      <c r="J59" s="206">
        <f>G59*2+H59+I59</f>
        <v>4</v>
      </c>
      <c r="K59" s="122" t="s">
        <v>1676</v>
      </c>
      <c r="L59" s="87">
        <v>0.35</v>
      </c>
      <c r="M59" s="87">
        <v>0.2</v>
      </c>
      <c r="N59" s="87">
        <v>0.2</v>
      </c>
      <c r="O59" s="87">
        <v>1.1499999999999999</v>
      </c>
      <c r="P59" s="76">
        <f t="shared" si="5"/>
        <v>92</v>
      </c>
      <c r="Q59" s="17">
        <v>20000</v>
      </c>
      <c r="R59" s="146">
        <f t="shared" si="4"/>
        <v>4.5999999999999996</v>
      </c>
      <c r="S59" s="390"/>
      <c r="T59" s="345"/>
    </row>
    <row r="60" spans="1:20" x14ac:dyDescent="0.25">
      <c r="Q60" s="223">
        <f>SUM(Q4:Q59)</f>
        <v>1478780</v>
      </c>
    </row>
  </sheetData>
  <autoFilter ref="A3:R60" xr:uid="{AA5AE4DF-7813-4FE4-82BE-9439A2F12941}">
    <sortState xmlns:xlrd2="http://schemas.microsoft.com/office/spreadsheetml/2017/richdata2" ref="A4:R60">
      <sortCondition ref="A3:A60"/>
    </sortState>
  </autoFilter>
  <conditionalFormatting sqref="A3 B33:R44 B45:S59">
    <cfRule type="expression" dxfId="15" priority="39">
      <formula>$A3</formula>
    </cfRule>
  </conditionalFormatting>
  <dataValidations disablePrompts="1" count="2">
    <dataValidation type="decimal" allowBlank="1" showDropDown="1" showInputMessage="1" showErrorMessage="1" prompt="Enter a number between 0 and 50" sqref="H12:I12 H19:I20 H24:I32 I57" xr:uid="{022272F0-7B48-4F9D-ACA3-A438FC3E9E23}">
      <formula1>0</formula1>
      <formula2>50</formula2>
    </dataValidation>
    <dataValidation type="decimal" allowBlank="1" showDropDown="1" showInputMessage="1" showErrorMessage="1" prompt="Enter a number between 0 and 100" sqref="G12 G19:G20 G24:G32 G57" xr:uid="{EE6BA89D-3269-4039-A2EA-2B0029CD2556}">
      <formula1>0</formula1>
      <formula2>100</formula2>
    </dataValidation>
  </dataValidations>
  <hyperlinks>
    <hyperlink ref="K8" r:id="rId1" xr:uid="{41DD6554-1D78-4405-ACBD-A1C4245A76F4}"/>
  </hyperlinks>
  <pageMargins left="0.25" right="0.25" top="0.75" bottom="0.75" header="0.3" footer="0.3"/>
  <pageSetup paperSize="3" scale="34" fitToHeight="0" orientation="landscape"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C703-7865-4F77-8B4D-B3F38B479C69}">
  <sheetPr>
    <pageSetUpPr fitToPage="1"/>
  </sheetPr>
  <dimension ref="A1:Y160"/>
  <sheetViews>
    <sheetView zoomScale="70" zoomScaleNormal="70" workbookViewId="0">
      <selection activeCell="AA162" sqref="AA162"/>
    </sheetView>
  </sheetViews>
  <sheetFormatPr defaultColWidth="9.140625" defaultRowHeight="15" x14ac:dyDescent="0.25"/>
  <cols>
    <col min="1" max="1" width="8.7109375" customWidth="1"/>
    <col min="2" max="2" width="55.7109375" customWidth="1"/>
    <col min="3" max="3" width="6.42578125" customWidth="1"/>
    <col min="4" max="4" width="15.7109375" customWidth="1"/>
    <col min="5" max="5" width="55.7109375" customWidth="1"/>
    <col min="6" max="6" width="25.7109375" customWidth="1"/>
    <col min="7" max="10" width="8.7109375" customWidth="1"/>
    <col min="11" max="11" width="55.7109375" style="22" customWidth="1"/>
    <col min="12" max="16" width="10.7109375" customWidth="1"/>
    <col min="17" max="17" width="15.85546875" bestFit="1" customWidth="1"/>
    <col min="18" max="18" width="10.7109375" customWidth="1"/>
  </cols>
  <sheetData>
    <row r="1" spans="1:20" ht="30" customHeight="1" x14ac:dyDescent="0.5">
      <c r="A1" s="393" t="s">
        <v>1677</v>
      </c>
      <c r="B1" s="393"/>
      <c r="C1" s="393"/>
      <c r="D1" s="393"/>
      <c r="E1" s="393"/>
      <c r="F1" s="393"/>
      <c r="G1" s="63"/>
      <c r="H1" s="63"/>
      <c r="I1" s="63"/>
      <c r="J1" s="63"/>
      <c r="K1" s="112"/>
      <c r="L1" s="63"/>
      <c r="M1" s="63"/>
      <c r="N1" s="63"/>
      <c r="O1" s="63"/>
      <c r="P1" s="63"/>
      <c r="Q1" s="63"/>
      <c r="R1" s="63"/>
    </row>
    <row r="2" spans="1:20" ht="30" customHeight="1" x14ac:dyDescent="0.5">
      <c r="A2" s="105"/>
      <c r="B2" s="105"/>
      <c r="C2" s="105"/>
      <c r="D2" s="105"/>
      <c r="E2" s="105"/>
      <c r="F2" s="105"/>
      <c r="G2" s="98"/>
      <c r="H2" s="98"/>
      <c r="I2" s="98"/>
      <c r="J2" s="98"/>
      <c r="K2" s="124"/>
      <c r="L2" s="98"/>
      <c r="M2" s="98"/>
      <c r="N2" s="98"/>
      <c r="O2" s="98"/>
      <c r="P2" s="98"/>
      <c r="Q2" s="98"/>
      <c r="R2" s="98"/>
    </row>
    <row r="3" spans="1:20" s="61" customFormat="1" ht="123" customHeight="1" x14ac:dyDescent="0.35">
      <c r="A3" s="148" t="s">
        <v>126</v>
      </c>
      <c r="B3" s="65" t="s">
        <v>127</v>
      </c>
      <c r="C3" s="66" t="s">
        <v>128</v>
      </c>
      <c r="D3" s="66" t="s">
        <v>131</v>
      </c>
      <c r="E3" s="67" t="s">
        <v>132</v>
      </c>
      <c r="F3" s="67" t="s">
        <v>1678</v>
      </c>
      <c r="G3" s="68" t="s">
        <v>137</v>
      </c>
      <c r="H3" s="68" t="s">
        <v>138</v>
      </c>
      <c r="I3" s="69" t="s">
        <v>139</v>
      </c>
      <c r="J3" s="70" t="s">
        <v>140</v>
      </c>
      <c r="K3" s="67" t="s">
        <v>141</v>
      </c>
      <c r="L3" s="71" t="s">
        <v>142</v>
      </c>
      <c r="M3" s="71" t="s">
        <v>143</v>
      </c>
      <c r="N3" s="71" t="s">
        <v>144</v>
      </c>
      <c r="O3" s="71" t="s">
        <v>145</v>
      </c>
      <c r="P3" s="72" t="s">
        <v>147</v>
      </c>
      <c r="Q3" s="73" t="s">
        <v>148</v>
      </c>
      <c r="R3" s="74" t="s">
        <v>150</v>
      </c>
    </row>
    <row r="4" spans="1:20" s="23" customFormat="1" ht="33" customHeight="1" x14ac:dyDescent="0.25">
      <c r="A4" s="138">
        <v>152</v>
      </c>
      <c r="B4" s="90" t="s">
        <v>1512</v>
      </c>
      <c r="C4" s="90" t="s">
        <v>165</v>
      </c>
      <c r="D4" s="90">
        <v>13</v>
      </c>
      <c r="E4" s="208" t="s">
        <v>1513</v>
      </c>
      <c r="F4" s="90" t="s">
        <v>1679</v>
      </c>
      <c r="G4" s="111">
        <v>10</v>
      </c>
      <c r="H4" s="111">
        <v>6</v>
      </c>
      <c r="I4" s="111">
        <v>6</v>
      </c>
      <c r="J4" s="132">
        <f>(G4*2)+H4+I4</f>
        <v>32</v>
      </c>
      <c r="K4" s="90" t="s">
        <v>1680</v>
      </c>
      <c r="L4" s="134">
        <v>0.4</v>
      </c>
      <c r="M4" s="134">
        <v>0</v>
      </c>
      <c r="N4" s="134">
        <v>0</v>
      </c>
      <c r="O4" s="134">
        <v>1.1499999999999999</v>
      </c>
      <c r="P4" s="130">
        <f>(((G4*L4*2)+(H4*M4)+(I4*N4))*O4)*100</f>
        <v>919.99999999999989</v>
      </c>
      <c r="Q4" s="135">
        <v>37740</v>
      </c>
      <c r="R4" s="130">
        <v>24.37731849</v>
      </c>
      <c r="S4" s="62"/>
      <c r="T4" s="62"/>
    </row>
    <row r="5" spans="1:20" s="62" customFormat="1" ht="33" customHeight="1" x14ac:dyDescent="0.25">
      <c r="A5" s="138">
        <v>153</v>
      </c>
      <c r="B5" s="90" t="s">
        <v>1681</v>
      </c>
      <c r="C5" s="90" t="s">
        <v>165</v>
      </c>
      <c r="D5" s="90">
        <v>13</v>
      </c>
      <c r="E5" s="208" t="s">
        <v>1682</v>
      </c>
      <c r="F5" s="90" t="s">
        <v>1679</v>
      </c>
      <c r="G5" s="111">
        <v>6</v>
      </c>
      <c r="H5" s="111">
        <v>5</v>
      </c>
      <c r="I5" s="111">
        <v>2</v>
      </c>
      <c r="J5" s="132">
        <f>(G5*2)+H5+I5</f>
        <v>19</v>
      </c>
      <c r="K5" s="90" t="s">
        <v>1683</v>
      </c>
      <c r="L5" s="134">
        <v>0.5</v>
      </c>
      <c r="M5" s="134">
        <v>0.3</v>
      </c>
      <c r="N5" s="134">
        <v>0.1</v>
      </c>
      <c r="O5" s="134">
        <v>1</v>
      </c>
      <c r="P5" s="130">
        <f>(((G5*2*L5)+(H5*M5)+(I5*N5))*O5)*100</f>
        <v>770</v>
      </c>
      <c r="Q5" s="135">
        <v>30000</v>
      </c>
      <c r="R5" s="130">
        <f>(P5/Q5)*1000</f>
        <v>25.666666666666668</v>
      </c>
    </row>
    <row r="6" spans="1:20" s="23" customFormat="1" ht="33" customHeight="1" x14ac:dyDescent="0.25">
      <c r="A6" s="138">
        <v>155</v>
      </c>
      <c r="B6" s="90" t="s">
        <v>1684</v>
      </c>
      <c r="C6" s="111" t="s">
        <v>165</v>
      </c>
      <c r="D6" s="111">
        <v>6</v>
      </c>
      <c r="E6" s="208" t="s">
        <v>1685</v>
      </c>
      <c r="F6" s="90">
        <v>2025</v>
      </c>
      <c r="G6" s="111">
        <v>6</v>
      </c>
      <c r="H6" s="111">
        <v>6</v>
      </c>
      <c r="I6" s="111">
        <v>9</v>
      </c>
      <c r="J6" s="132">
        <f>(G6*2)+H6+I6</f>
        <v>27</v>
      </c>
      <c r="K6" s="90" t="s">
        <v>1686</v>
      </c>
      <c r="L6" s="209">
        <v>0.3</v>
      </c>
      <c r="M6" s="209">
        <v>0.5</v>
      </c>
      <c r="N6" s="209">
        <v>1</v>
      </c>
      <c r="O6" s="209">
        <v>1</v>
      </c>
      <c r="P6" s="130">
        <f>((G6*L6*2)+(H6*M6)+(I6*N6))*O6*100</f>
        <v>1560</v>
      </c>
      <c r="Q6" s="135">
        <v>13000</v>
      </c>
      <c r="R6" s="130">
        <f>(P6/Q6)*1000</f>
        <v>120</v>
      </c>
      <c r="S6" s="62"/>
      <c r="T6" s="62"/>
    </row>
    <row r="7" spans="1:20" s="23" customFormat="1" ht="33" customHeight="1" x14ac:dyDescent="0.25">
      <c r="A7" s="138">
        <v>154</v>
      </c>
      <c r="B7" s="90" t="s">
        <v>1687</v>
      </c>
      <c r="C7" s="111" t="s">
        <v>165</v>
      </c>
      <c r="D7" s="111">
        <v>6</v>
      </c>
      <c r="E7" s="208" t="s">
        <v>1688</v>
      </c>
      <c r="F7" s="111">
        <v>2025</v>
      </c>
      <c r="G7" s="111">
        <v>4</v>
      </c>
      <c r="H7" s="111">
        <v>1</v>
      </c>
      <c r="I7" s="111">
        <v>6</v>
      </c>
      <c r="J7" s="132">
        <f>(G7*2)+H7+I7</f>
        <v>15</v>
      </c>
      <c r="K7" s="90" t="s">
        <v>248</v>
      </c>
      <c r="L7" s="209">
        <v>0.3</v>
      </c>
      <c r="M7" s="209">
        <v>0.1</v>
      </c>
      <c r="N7" s="209">
        <v>1</v>
      </c>
      <c r="O7" s="209">
        <v>1.1499999999999999</v>
      </c>
      <c r="P7" s="130">
        <f>((G7*L7*2)+(H7*M7)+(I7*N7))*O7*100</f>
        <v>977.49999999999989</v>
      </c>
      <c r="Q7" s="135">
        <v>15000</v>
      </c>
      <c r="R7" s="130">
        <f>(P7/Q7)*1000</f>
        <v>65.166666666666671</v>
      </c>
    </row>
    <row r="8" spans="1:20" s="23" customFormat="1" ht="33" customHeight="1" x14ac:dyDescent="0.25">
      <c r="A8" s="138">
        <v>151</v>
      </c>
      <c r="B8" s="256" t="s">
        <v>1689</v>
      </c>
      <c r="C8" s="256" t="s">
        <v>165</v>
      </c>
      <c r="D8" s="256">
        <v>5</v>
      </c>
      <c r="E8" s="258" t="s">
        <v>1690</v>
      </c>
      <c r="F8" s="131">
        <v>2025</v>
      </c>
      <c r="G8" s="257">
        <v>0</v>
      </c>
      <c r="H8" s="257">
        <v>3</v>
      </c>
      <c r="I8" s="257">
        <v>3</v>
      </c>
      <c r="J8" s="89">
        <f>(G8*2)+H8+I8</f>
        <v>6</v>
      </c>
      <c r="K8" s="256" t="s">
        <v>1691</v>
      </c>
      <c r="L8" s="93">
        <v>0.75</v>
      </c>
      <c r="M8" s="93">
        <v>0.4</v>
      </c>
      <c r="N8" s="93">
        <v>0.6</v>
      </c>
      <c r="O8" s="93">
        <v>1</v>
      </c>
      <c r="P8" s="130">
        <f>(((G8*L8*2)+(H8*M8)+(I8*N8))*O8)*100</f>
        <v>300</v>
      </c>
      <c r="Q8" s="95">
        <v>16000</v>
      </c>
      <c r="R8" s="259">
        <f>(P8/Q8)*1000</f>
        <v>18.75</v>
      </c>
    </row>
    <row r="9" spans="1:20" s="23" customFormat="1" ht="33" customHeight="1" x14ac:dyDescent="0.25">
      <c r="A9" s="138">
        <v>150</v>
      </c>
      <c r="B9" s="154" t="s">
        <v>1646</v>
      </c>
      <c r="C9" s="154" t="s">
        <v>165</v>
      </c>
      <c r="D9" s="154"/>
      <c r="E9" s="155" t="s">
        <v>1692</v>
      </c>
      <c r="F9" s="154" t="s">
        <v>1530</v>
      </c>
      <c r="G9" s="153"/>
      <c r="H9" s="153"/>
      <c r="I9" s="153"/>
      <c r="J9" s="157"/>
      <c r="K9" s="154" t="s">
        <v>1693</v>
      </c>
      <c r="L9" s="158"/>
      <c r="M9" s="158"/>
      <c r="N9" s="158"/>
      <c r="O9" s="158"/>
      <c r="P9" s="144"/>
      <c r="Q9" s="150">
        <v>15447</v>
      </c>
      <c r="R9" s="144"/>
    </row>
    <row r="10" spans="1:20" s="23" customFormat="1" ht="33" customHeight="1" x14ac:dyDescent="0.25">
      <c r="A10" s="138">
        <v>133</v>
      </c>
      <c r="B10" s="154" t="s">
        <v>1694</v>
      </c>
      <c r="C10" s="154" t="s">
        <v>165</v>
      </c>
      <c r="D10" s="154" t="s">
        <v>268</v>
      </c>
      <c r="E10" s="155" t="s">
        <v>1696</v>
      </c>
      <c r="F10" s="154">
        <v>2025</v>
      </c>
      <c r="G10" s="153">
        <v>10</v>
      </c>
      <c r="H10" s="153">
        <v>6</v>
      </c>
      <c r="I10" s="153">
        <v>6</v>
      </c>
      <c r="J10" s="157">
        <f t="shared" ref="J10:J22" si="0">(G10*2)+H10+I10</f>
        <v>32</v>
      </c>
      <c r="K10" s="154" t="s">
        <v>1697</v>
      </c>
      <c r="L10" s="158">
        <v>0.47</v>
      </c>
      <c r="M10" s="158">
        <v>0.75</v>
      </c>
      <c r="N10" s="158">
        <v>0.25</v>
      </c>
      <c r="O10" s="158">
        <v>1.3</v>
      </c>
      <c r="P10" s="144">
        <f>(((G10*L10*2)+(H10*M10)+(I10*N10))*O10)*100</f>
        <v>2002</v>
      </c>
      <c r="Q10" s="150">
        <v>51000</v>
      </c>
      <c r="R10" s="144">
        <v>39.254901959999998</v>
      </c>
      <c r="S10" s="62"/>
      <c r="T10" s="62"/>
    </row>
    <row r="11" spans="1:20" s="23" customFormat="1" ht="33" customHeight="1" x14ac:dyDescent="0.25">
      <c r="A11" s="138">
        <v>145</v>
      </c>
      <c r="B11" s="90" t="s">
        <v>1698</v>
      </c>
      <c r="C11" s="111" t="s">
        <v>165</v>
      </c>
      <c r="D11" s="111">
        <v>15</v>
      </c>
      <c r="E11" s="208" t="s">
        <v>497</v>
      </c>
      <c r="F11" s="90">
        <v>2025</v>
      </c>
      <c r="G11" s="111">
        <v>10</v>
      </c>
      <c r="H11" s="111">
        <v>6</v>
      </c>
      <c r="I11" s="111">
        <v>6</v>
      </c>
      <c r="J11" s="132">
        <f t="shared" si="0"/>
        <v>32</v>
      </c>
      <c r="K11" s="90" t="s">
        <v>1534</v>
      </c>
      <c r="L11" s="209">
        <v>0.25</v>
      </c>
      <c r="M11" s="209">
        <v>0</v>
      </c>
      <c r="N11" s="209">
        <v>1</v>
      </c>
      <c r="O11" s="209">
        <v>1</v>
      </c>
      <c r="P11" s="130">
        <f>((G11*L11*2)+(H11*M11)+(I11*N11))*O11*100</f>
        <v>1100</v>
      </c>
      <c r="Q11" s="135">
        <v>53000</v>
      </c>
      <c r="R11" s="130">
        <f t="shared" ref="R11:R50" si="1">(P11/Q11)*1000</f>
        <v>20.754716981132074</v>
      </c>
      <c r="S11" s="62"/>
      <c r="T11" s="62"/>
    </row>
    <row r="12" spans="1:20" s="62" customFormat="1" ht="33" customHeight="1" x14ac:dyDescent="0.25">
      <c r="A12" s="138">
        <v>130</v>
      </c>
      <c r="B12" s="131" t="s">
        <v>1699</v>
      </c>
      <c r="C12" s="131" t="s">
        <v>165</v>
      </c>
      <c r="D12" s="131">
        <v>8</v>
      </c>
      <c r="E12" s="179" t="s">
        <v>1700</v>
      </c>
      <c r="F12" s="153">
        <v>2025</v>
      </c>
      <c r="G12" s="131">
        <v>8</v>
      </c>
      <c r="H12" s="131">
        <v>6</v>
      </c>
      <c r="I12" s="131">
        <v>6</v>
      </c>
      <c r="J12" s="139">
        <f t="shared" si="0"/>
        <v>28</v>
      </c>
      <c r="K12" s="131" t="s">
        <v>67</v>
      </c>
      <c r="L12" s="141">
        <v>0.3</v>
      </c>
      <c r="M12" s="141">
        <v>0</v>
      </c>
      <c r="N12" s="141">
        <v>0.5</v>
      </c>
      <c r="O12" s="141">
        <v>1.1499999999999999</v>
      </c>
      <c r="P12" s="136">
        <f t="shared" ref="P12:P18" si="2">(((G12*L12*2)+(H12*M12)+(I12*N12))*O12)*100</f>
        <v>896.99999999999989</v>
      </c>
      <c r="Q12" s="142">
        <v>40000</v>
      </c>
      <c r="R12" s="136">
        <f t="shared" si="1"/>
        <v>22.424999999999997</v>
      </c>
    </row>
    <row r="13" spans="1:20" s="23" customFormat="1" ht="33" customHeight="1" x14ac:dyDescent="0.25">
      <c r="A13" s="138">
        <v>136</v>
      </c>
      <c r="B13" s="156" t="s">
        <v>1701</v>
      </c>
      <c r="C13" s="138" t="s">
        <v>165</v>
      </c>
      <c r="D13" s="138" t="s">
        <v>1480</v>
      </c>
      <c r="E13" s="162" t="s">
        <v>1702</v>
      </c>
      <c r="F13" s="138">
        <v>2025</v>
      </c>
      <c r="G13" s="138">
        <v>8</v>
      </c>
      <c r="H13" s="138">
        <v>6</v>
      </c>
      <c r="I13" s="138">
        <v>6</v>
      </c>
      <c r="J13" s="161">
        <f t="shared" si="0"/>
        <v>28</v>
      </c>
      <c r="K13" s="260" t="s">
        <v>1703</v>
      </c>
      <c r="L13" s="151">
        <v>0.4</v>
      </c>
      <c r="M13" s="151">
        <v>0.1</v>
      </c>
      <c r="N13" s="151">
        <v>0</v>
      </c>
      <c r="O13" s="151">
        <v>1.3</v>
      </c>
      <c r="P13" s="159">
        <f t="shared" si="2"/>
        <v>910</v>
      </c>
      <c r="Q13" s="142">
        <v>8000</v>
      </c>
      <c r="R13" s="159">
        <f t="shared" si="1"/>
        <v>113.75</v>
      </c>
    </row>
    <row r="14" spans="1:20" s="23" customFormat="1" ht="33" customHeight="1" x14ac:dyDescent="0.25">
      <c r="A14" s="138">
        <v>141</v>
      </c>
      <c r="B14" s="153" t="s">
        <v>1704</v>
      </c>
      <c r="C14" s="153" t="s">
        <v>165</v>
      </c>
      <c r="D14" s="153">
        <v>2</v>
      </c>
      <c r="E14" s="177" t="s">
        <v>1705</v>
      </c>
      <c r="F14" s="153">
        <v>2025</v>
      </c>
      <c r="G14" s="153">
        <v>8</v>
      </c>
      <c r="H14" s="153">
        <v>6</v>
      </c>
      <c r="I14" s="153">
        <v>6</v>
      </c>
      <c r="J14" s="157">
        <f t="shared" si="0"/>
        <v>28</v>
      </c>
      <c r="K14" s="154" t="s">
        <v>185</v>
      </c>
      <c r="L14" s="140">
        <v>0.47</v>
      </c>
      <c r="M14" s="140">
        <v>0.98</v>
      </c>
      <c r="N14" s="140">
        <v>0.98</v>
      </c>
      <c r="O14" s="140">
        <v>1.1499999999999999</v>
      </c>
      <c r="P14" s="144">
        <f t="shared" si="2"/>
        <v>2217.1999999999998</v>
      </c>
      <c r="Q14" s="142">
        <v>20000</v>
      </c>
      <c r="R14" s="144">
        <f t="shared" si="1"/>
        <v>110.85999999999999</v>
      </c>
      <c r="S14" s="62"/>
      <c r="T14" s="62"/>
    </row>
    <row r="15" spans="1:20" s="23" customFormat="1" ht="33" customHeight="1" x14ac:dyDescent="0.25">
      <c r="A15" s="138">
        <v>143</v>
      </c>
      <c r="B15" s="257" t="s">
        <v>1706</v>
      </c>
      <c r="C15" s="257" t="s">
        <v>165</v>
      </c>
      <c r="D15" s="257">
        <v>8</v>
      </c>
      <c r="E15" s="258" t="s">
        <v>1707</v>
      </c>
      <c r="F15" s="257">
        <v>2025</v>
      </c>
      <c r="G15" s="257">
        <v>8</v>
      </c>
      <c r="H15" s="257">
        <v>6</v>
      </c>
      <c r="I15" s="257">
        <v>6</v>
      </c>
      <c r="J15" s="89">
        <f t="shared" si="0"/>
        <v>28</v>
      </c>
      <c r="K15" s="256" t="s">
        <v>1708</v>
      </c>
      <c r="L15" s="93">
        <v>0.2</v>
      </c>
      <c r="M15" s="93">
        <v>0.1</v>
      </c>
      <c r="N15" s="93">
        <v>0</v>
      </c>
      <c r="O15" s="93">
        <v>1.3</v>
      </c>
      <c r="P15" s="259">
        <f t="shared" si="2"/>
        <v>494.00000000000006</v>
      </c>
      <c r="Q15" s="95">
        <v>4000</v>
      </c>
      <c r="R15" s="259">
        <f t="shared" si="1"/>
        <v>123.50000000000001</v>
      </c>
    </row>
    <row r="16" spans="1:20" s="23" customFormat="1" ht="33" customHeight="1" x14ac:dyDescent="0.25">
      <c r="A16" s="138">
        <v>108</v>
      </c>
      <c r="B16" s="156" t="s">
        <v>1709</v>
      </c>
      <c r="C16" s="156" t="s">
        <v>165</v>
      </c>
      <c r="D16" s="156">
        <v>2</v>
      </c>
      <c r="E16" s="162" t="s">
        <v>1710</v>
      </c>
      <c r="F16" s="138">
        <v>2025</v>
      </c>
      <c r="G16" s="138">
        <v>6</v>
      </c>
      <c r="H16" s="138">
        <v>6</v>
      </c>
      <c r="I16" s="138">
        <v>6</v>
      </c>
      <c r="J16" s="161">
        <f t="shared" si="0"/>
        <v>24</v>
      </c>
      <c r="K16" s="260" t="s">
        <v>1711</v>
      </c>
      <c r="L16" s="151">
        <v>0.8</v>
      </c>
      <c r="M16" s="151">
        <v>0.2</v>
      </c>
      <c r="N16" s="151">
        <v>0.1</v>
      </c>
      <c r="O16" s="151">
        <v>1.1499999999999999</v>
      </c>
      <c r="P16" s="159">
        <f t="shared" si="2"/>
        <v>1311</v>
      </c>
      <c r="Q16" s="142">
        <v>130000</v>
      </c>
      <c r="R16" s="159">
        <f t="shared" si="1"/>
        <v>10.084615384615384</v>
      </c>
      <c r="S16" s="62"/>
      <c r="T16" s="62"/>
    </row>
    <row r="17" spans="1:20" s="23" customFormat="1" ht="33" customHeight="1" x14ac:dyDescent="0.25">
      <c r="A17" s="138">
        <v>108</v>
      </c>
      <c r="B17" s="156" t="s">
        <v>1712</v>
      </c>
      <c r="C17" s="156" t="s">
        <v>165</v>
      </c>
      <c r="D17" s="156">
        <v>2</v>
      </c>
      <c r="E17" s="162" t="s">
        <v>1710</v>
      </c>
      <c r="F17" s="138">
        <v>2025</v>
      </c>
      <c r="G17" s="138">
        <v>6</v>
      </c>
      <c r="H17" s="138">
        <v>6</v>
      </c>
      <c r="I17" s="138">
        <v>6</v>
      </c>
      <c r="J17" s="161">
        <f t="shared" si="0"/>
        <v>24</v>
      </c>
      <c r="K17" s="260" t="s">
        <v>1711</v>
      </c>
      <c r="L17" s="151">
        <v>0.8</v>
      </c>
      <c r="M17" s="151">
        <v>0.2</v>
      </c>
      <c r="N17" s="151">
        <v>0.1</v>
      </c>
      <c r="O17" s="151">
        <v>1.1499999999999999</v>
      </c>
      <c r="P17" s="159">
        <f t="shared" si="2"/>
        <v>1311</v>
      </c>
      <c r="Q17" s="142">
        <v>130000</v>
      </c>
      <c r="R17" s="159">
        <f t="shared" si="1"/>
        <v>10.084615384615384</v>
      </c>
      <c r="S17" s="62"/>
      <c r="T17" s="62"/>
    </row>
    <row r="18" spans="1:20" s="62" customFormat="1" ht="33" customHeight="1" x14ac:dyDescent="0.25">
      <c r="A18" s="138">
        <v>149</v>
      </c>
      <c r="B18" s="256" t="s">
        <v>1713</v>
      </c>
      <c r="C18" s="156" t="s">
        <v>165</v>
      </c>
      <c r="D18" s="257">
        <v>6</v>
      </c>
      <c r="E18" s="256" t="s">
        <v>1714</v>
      </c>
      <c r="F18" s="256">
        <v>2025</v>
      </c>
      <c r="G18" s="257">
        <v>6</v>
      </c>
      <c r="H18" s="257">
        <v>6</v>
      </c>
      <c r="I18" s="257">
        <v>6</v>
      </c>
      <c r="J18" s="89">
        <f t="shared" si="0"/>
        <v>24</v>
      </c>
      <c r="K18" s="256" t="s">
        <v>1715</v>
      </c>
      <c r="L18" s="93">
        <v>0.1</v>
      </c>
      <c r="M18" s="93">
        <v>0.1</v>
      </c>
      <c r="N18" s="93">
        <v>0.1</v>
      </c>
      <c r="O18" s="93">
        <v>1</v>
      </c>
      <c r="P18" s="259">
        <f t="shared" si="2"/>
        <v>240.00000000000003</v>
      </c>
      <c r="Q18" s="95">
        <v>24000</v>
      </c>
      <c r="R18" s="259">
        <f t="shared" si="1"/>
        <v>10.000000000000002</v>
      </c>
      <c r="S18" s="23"/>
      <c r="T18" s="23"/>
    </row>
    <row r="19" spans="1:20" s="23" customFormat="1" ht="33" customHeight="1" x14ac:dyDescent="0.25">
      <c r="A19" s="138">
        <v>111</v>
      </c>
      <c r="B19" s="156" t="s">
        <v>1716</v>
      </c>
      <c r="C19" s="156" t="s">
        <v>165</v>
      </c>
      <c r="D19" s="156">
        <v>3</v>
      </c>
      <c r="E19" s="162" t="s">
        <v>303</v>
      </c>
      <c r="F19" s="138">
        <v>2025</v>
      </c>
      <c r="G19" s="138">
        <v>8</v>
      </c>
      <c r="H19" s="138">
        <v>6</v>
      </c>
      <c r="I19" s="138">
        <v>0</v>
      </c>
      <c r="J19" s="161">
        <f t="shared" si="0"/>
        <v>22</v>
      </c>
      <c r="K19" s="260" t="s">
        <v>1717</v>
      </c>
      <c r="L19" s="262">
        <v>0.5</v>
      </c>
      <c r="M19" s="262">
        <v>0.8</v>
      </c>
      <c r="N19" s="262">
        <v>0.5</v>
      </c>
      <c r="O19" s="262">
        <v>1</v>
      </c>
      <c r="P19" s="159">
        <f>(((G19*2*L19)+(H19*M19)+(I19*N19))*O19)*100</f>
        <v>1280</v>
      </c>
      <c r="Q19" s="142">
        <v>40000</v>
      </c>
      <c r="R19" s="159">
        <f t="shared" si="1"/>
        <v>32</v>
      </c>
      <c r="S19" s="62"/>
      <c r="T19" s="62"/>
    </row>
    <row r="20" spans="1:20" s="62" customFormat="1" ht="33" customHeight="1" x14ac:dyDescent="0.25">
      <c r="A20" s="138">
        <v>113</v>
      </c>
      <c r="B20" s="156" t="s">
        <v>1718</v>
      </c>
      <c r="C20" s="156" t="s">
        <v>165</v>
      </c>
      <c r="D20" s="156">
        <v>5</v>
      </c>
      <c r="E20" s="162" t="s">
        <v>1719</v>
      </c>
      <c r="F20" s="138">
        <v>2025</v>
      </c>
      <c r="G20" s="138">
        <v>4</v>
      </c>
      <c r="H20" s="138">
        <v>6</v>
      </c>
      <c r="I20" s="138">
        <v>6</v>
      </c>
      <c r="J20" s="161">
        <f t="shared" si="0"/>
        <v>20</v>
      </c>
      <c r="K20" s="260" t="s">
        <v>1720</v>
      </c>
      <c r="L20" s="151">
        <v>0.5</v>
      </c>
      <c r="M20" s="151">
        <v>0.98</v>
      </c>
      <c r="N20" s="151">
        <v>0.98</v>
      </c>
      <c r="O20" s="151">
        <v>1</v>
      </c>
      <c r="P20" s="159">
        <f>((G20*L20*2)+(H20*M20)+(I20*N20))*O20*100</f>
        <v>1575.9999999999998</v>
      </c>
      <c r="Q20" s="142">
        <v>60000</v>
      </c>
      <c r="R20" s="159">
        <f t="shared" si="1"/>
        <v>26.266666666666662</v>
      </c>
      <c r="S20" s="23"/>
      <c r="T20" s="23"/>
    </row>
    <row r="21" spans="1:20" s="62" customFormat="1" ht="33" customHeight="1" x14ac:dyDescent="0.25">
      <c r="A21" s="138">
        <v>114</v>
      </c>
      <c r="B21" s="156" t="s">
        <v>1721</v>
      </c>
      <c r="C21" s="156" t="s">
        <v>152</v>
      </c>
      <c r="D21" s="156">
        <v>10</v>
      </c>
      <c r="E21" s="162" t="s">
        <v>1722</v>
      </c>
      <c r="F21" s="138">
        <v>2025</v>
      </c>
      <c r="G21" s="138">
        <v>4</v>
      </c>
      <c r="H21" s="138">
        <v>6</v>
      </c>
      <c r="I21" s="138">
        <v>6</v>
      </c>
      <c r="J21" s="161">
        <f t="shared" si="0"/>
        <v>20</v>
      </c>
      <c r="K21" s="260" t="s">
        <v>1723</v>
      </c>
      <c r="L21" s="262">
        <v>0.5</v>
      </c>
      <c r="M21" s="262">
        <v>0</v>
      </c>
      <c r="N21" s="262">
        <v>0</v>
      </c>
      <c r="O21" s="262">
        <v>1.1499999999999999</v>
      </c>
      <c r="P21" s="159">
        <f t="shared" ref="P21:P50" si="3">(((G21*L21*2)+(H21*M21)+(I21*N21))*O21)*100</f>
        <v>459.99999999999994</v>
      </c>
      <c r="Q21" s="142">
        <v>15300</v>
      </c>
      <c r="R21" s="159">
        <f t="shared" si="1"/>
        <v>30.065359477124179</v>
      </c>
      <c r="S21" s="23"/>
      <c r="T21" s="23"/>
    </row>
    <row r="22" spans="1:20" s="62" customFormat="1" ht="33" customHeight="1" x14ac:dyDescent="0.25">
      <c r="A22" s="138">
        <v>134</v>
      </c>
      <c r="B22" s="138" t="s">
        <v>1724</v>
      </c>
      <c r="C22" s="263" t="s">
        <v>165</v>
      </c>
      <c r="D22" s="263" t="s">
        <v>1725</v>
      </c>
      <c r="E22" s="162" t="s">
        <v>1726</v>
      </c>
      <c r="F22" s="138">
        <v>2025</v>
      </c>
      <c r="G22" s="138">
        <v>10</v>
      </c>
      <c r="H22" s="138">
        <v>0</v>
      </c>
      <c r="I22" s="138">
        <v>0</v>
      </c>
      <c r="J22" s="161">
        <f t="shared" si="0"/>
        <v>20</v>
      </c>
      <c r="K22" s="260" t="s">
        <v>1727</v>
      </c>
      <c r="L22" s="262">
        <v>0.8</v>
      </c>
      <c r="M22" s="262">
        <v>0</v>
      </c>
      <c r="N22" s="262">
        <v>0</v>
      </c>
      <c r="O22" s="262">
        <v>1</v>
      </c>
      <c r="P22" s="159">
        <f t="shared" si="3"/>
        <v>1600</v>
      </c>
      <c r="Q22" s="142">
        <v>40000</v>
      </c>
      <c r="R22" s="161">
        <f t="shared" si="1"/>
        <v>40</v>
      </c>
    </row>
    <row r="23" spans="1:20" s="62" customFormat="1" ht="33" customHeight="1" x14ac:dyDescent="0.25">
      <c r="A23" s="138">
        <v>116</v>
      </c>
      <c r="B23" s="156" t="s">
        <v>1728</v>
      </c>
      <c r="C23" s="156" t="s">
        <v>165</v>
      </c>
      <c r="D23" s="156">
        <v>2</v>
      </c>
      <c r="E23" s="264" t="s">
        <v>1729</v>
      </c>
      <c r="F23" s="131">
        <v>2025</v>
      </c>
      <c r="G23" s="138">
        <v>6</v>
      </c>
      <c r="H23" s="138">
        <v>6</v>
      </c>
      <c r="I23" s="138">
        <v>1</v>
      </c>
      <c r="J23" s="161">
        <f>G23*2+H23+I23</f>
        <v>19</v>
      </c>
      <c r="K23" s="129" t="s">
        <v>1582</v>
      </c>
      <c r="L23" s="151">
        <v>0.9</v>
      </c>
      <c r="M23" s="151">
        <v>0.9</v>
      </c>
      <c r="N23" s="151">
        <v>0.1</v>
      </c>
      <c r="O23" s="151">
        <v>1.3</v>
      </c>
      <c r="P23" s="144">
        <f t="shared" si="3"/>
        <v>2119.0000000000005</v>
      </c>
      <c r="Q23" s="142">
        <v>30000</v>
      </c>
      <c r="R23" s="136">
        <f t="shared" si="1"/>
        <v>70.633333333333354</v>
      </c>
      <c r="S23" s="23"/>
      <c r="T23" s="23"/>
    </row>
    <row r="24" spans="1:20" s="62" customFormat="1" ht="33" customHeight="1" x14ac:dyDescent="0.25">
      <c r="A24" s="138">
        <v>127</v>
      </c>
      <c r="B24" s="257" t="s">
        <v>1730</v>
      </c>
      <c r="C24" s="257" t="s">
        <v>152</v>
      </c>
      <c r="D24" s="257">
        <v>10</v>
      </c>
      <c r="E24" s="265" t="s">
        <v>1731</v>
      </c>
      <c r="F24" s="131">
        <v>2025</v>
      </c>
      <c r="G24" s="257">
        <v>2</v>
      </c>
      <c r="H24" s="257">
        <v>6</v>
      </c>
      <c r="I24" s="257">
        <v>6</v>
      </c>
      <c r="J24" s="89">
        <f>G24*2+H24+I24</f>
        <v>16</v>
      </c>
      <c r="K24" s="256" t="s">
        <v>185</v>
      </c>
      <c r="L24" s="93">
        <v>0.25</v>
      </c>
      <c r="M24" s="93">
        <v>0.5</v>
      </c>
      <c r="N24" s="93">
        <v>0.2</v>
      </c>
      <c r="O24" s="93">
        <v>1.1499999999999999</v>
      </c>
      <c r="P24" s="94">
        <f t="shared" si="3"/>
        <v>598</v>
      </c>
      <c r="Q24" s="95">
        <v>15000</v>
      </c>
      <c r="R24" s="259">
        <f t="shared" si="1"/>
        <v>39.866666666666667</v>
      </c>
      <c r="S24" s="23"/>
      <c r="T24" s="23"/>
    </row>
    <row r="25" spans="1:20" s="62" customFormat="1" ht="33" customHeight="1" x14ac:dyDescent="0.25">
      <c r="A25" s="138">
        <v>132</v>
      </c>
      <c r="B25" s="256" t="s">
        <v>1732</v>
      </c>
      <c r="C25" s="256" t="s">
        <v>165</v>
      </c>
      <c r="D25" s="256">
        <v>17</v>
      </c>
      <c r="E25" s="265" t="s">
        <v>1733</v>
      </c>
      <c r="F25" s="131">
        <v>2025</v>
      </c>
      <c r="G25" s="257">
        <v>2</v>
      </c>
      <c r="H25" s="257">
        <v>6</v>
      </c>
      <c r="I25" s="257">
        <v>6</v>
      </c>
      <c r="J25" s="89">
        <f>G25*2+H25+I25</f>
        <v>16</v>
      </c>
      <c r="K25" s="257" t="s">
        <v>1734</v>
      </c>
      <c r="L25" s="173">
        <v>0.1</v>
      </c>
      <c r="M25" s="93">
        <v>0</v>
      </c>
      <c r="N25" s="93">
        <v>0</v>
      </c>
      <c r="O25" s="93">
        <v>1</v>
      </c>
      <c r="P25" s="266">
        <f t="shared" si="3"/>
        <v>40</v>
      </c>
      <c r="Q25" s="95">
        <v>2000</v>
      </c>
      <c r="R25" s="259">
        <f t="shared" si="1"/>
        <v>20</v>
      </c>
    </row>
    <row r="26" spans="1:20" s="62" customFormat="1" ht="33" customHeight="1" x14ac:dyDescent="0.25">
      <c r="A26" s="138">
        <v>142</v>
      </c>
      <c r="B26" s="255" t="s">
        <v>1735</v>
      </c>
      <c r="C26" s="255" t="s">
        <v>165</v>
      </c>
      <c r="D26" s="255"/>
      <c r="E26" s="267" t="s">
        <v>1736</v>
      </c>
      <c r="F26" s="255">
        <v>2025</v>
      </c>
      <c r="G26" s="255">
        <v>8</v>
      </c>
      <c r="H26" s="255">
        <v>0</v>
      </c>
      <c r="I26" s="255">
        <v>0</v>
      </c>
      <c r="J26" s="268">
        <f>(G26*2)+H26+I26</f>
        <v>16</v>
      </c>
      <c r="K26" s="255" t="s">
        <v>1737</v>
      </c>
      <c r="L26" s="240">
        <v>0.15</v>
      </c>
      <c r="M26" s="240">
        <v>0</v>
      </c>
      <c r="N26" s="240">
        <v>0</v>
      </c>
      <c r="O26" s="240">
        <v>1</v>
      </c>
      <c r="P26" s="269">
        <f t="shared" si="3"/>
        <v>240</v>
      </c>
      <c r="Q26" s="242">
        <v>2000</v>
      </c>
      <c r="R26" s="269">
        <f t="shared" si="1"/>
        <v>120</v>
      </c>
    </row>
    <row r="27" spans="1:20" s="62" customFormat="1" ht="33" customHeight="1" x14ac:dyDescent="0.25">
      <c r="A27" s="138">
        <v>146</v>
      </c>
      <c r="B27" s="270" t="s">
        <v>1738</v>
      </c>
      <c r="C27" s="270" t="s">
        <v>165</v>
      </c>
      <c r="D27" s="270" t="s">
        <v>933</v>
      </c>
      <c r="E27" s="271" t="s">
        <v>1733</v>
      </c>
      <c r="F27" s="153">
        <v>2025</v>
      </c>
      <c r="G27" s="272">
        <v>2</v>
      </c>
      <c r="H27" s="272">
        <v>6</v>
      </c>
      <c r="I27" s="272">
        <v>6</v>
      </c>
      <c r="J27" s="273">
        <f>G27*2+H27+I27</f>
        <v>16</v>
      </c>
      <c r="K27" s="272" t="s">
        <v>1734</v>
      </c>
      <c r="L27" s="173">
        <v>0.1</v>
      </c>
      <c r="M27" s="173">
        <v>0</v>
      </c>
      <c r="N27" s="173">
        <v>0</v>
      </c>
      <c r="O27" s="173">
        <v>1.3</v>
      </c>
      <c r="P27" s="266">
        <f t="shared" si="3"/>
        <v>52</v>
      </c>
      <c r="Q27" s="95">
        <v>2000</v>
      </c>
      <c r="R27" s="130">
        <f t="shared" si="1"/>
        <v>26</v>
      </c>
      <c r="S27" s="23"/>
      <c r="T27" s="23"/>
    </row>
    <row r="28" spans="1:20" s="62" customFormat="1" ht="33" customHeight="1" x14ac:dyDescent="0.25">
      <c r="A28" s="138">
        <v>148</v>
      </c>
      <c r="B28" s="270" t="s">
        <v>1739</v>
      </c>
      <c r="C28" s="270" t="s">
        <v>165</v>
      </c>
      <c r="D28" s="270">
        <v>9</v>
      </c>
      <c r="E28" s="271" t="s">
        <v>1733</v>
      </c>
      <c r="F28" s="153">
        <v>2025</v>
      </c>
      <c r="G28" s="272">
        <v>2</v>
      </c>
      <c r="H28" s="272">
        <v>6</v>
      </c>
      <c r="I28" s="272">
        <v>6</v>
      </c>
      <c r="J28" s="273">
        <f>G28*2+H28+I28</f>
        <v>16</v>
      </c>
      <c r="K28" s="272" t="s">
        <v>1734</v>
      </c>
      <c r="L28" s="173">
        <v>0.1</v>
      </c>
      <c r="M28" s="173">
        <v>0</v>
      </c>
      <c r="N28" s="173">
        <v>0</v>
      </c>
      <c r="O28" s="173">
        <v>1</v>
      </c>
      <c r="P28" s="266">
        <f t="shared" si="3"/>
        <v>40</v>
      </c>
      <c r="Q28" s="95">
        <v>2000</v>
      </c>
      <c r="R28" s="130">
        <f t="shared" si="1"/>
        <v>20</v>
      </c>
    </row>
    <row r="29" spans="1:20" s="62" customFormat="1" ht="33" customHeight="1" x14ac:dyDescent="0.25">
      <c r="A29" s="138">
        <v>122</v>
      </c>
      <c r="B29" s="153" t="s">
        <v>1740</v>
      </c>
      <c r="C29" s="153" t="s">
        <v>165</v>
      </c>
      <c r="D29" s="153">
        <v>13</v>
      </c>
      <c r="E29" s="155" t="s">
        <v>1741</v>
      </c>
      <c r="F29" s="154">
        <v>2025</v>
      </c>
      <c r="G29" s="153">
        <v>1</v>
      </c>
      <c r="H29" s="153">
        <v>6</v>
      </c>
      <c r="I29" s="153">
        <v>6</v>
      </c>
      <c r="J29" s="157">
        <f>(G29*2)+H29+I29</f>
        <v>14</v>
      </c>
      <c r="K29" s="153" t="s">
        <v>185</v>
      </c>
      <c r="L29" s="140">
        <v>0.47</v>
      </c>
      <c r="M29" s="140">
        <v>0.98</v>
      </c>
      <c r="N29" s="140">
        <v>0.98</v>
      </c>
      <c r="O29" s="140">
        <v>1</v>
      </c>
      <c r="P29" s="144">
        <f t="shared" si="3"/>
        <v>1270</v>
      </c>
      <c r="Q29" s="142">
        <v>20000</v>
      </c>
      <c r="R29" s="144">
        <f t="shared" si="1"/>
        <v>63.5</v>
      </c>
      <c r="S29" s="23"/>
      <c r="T29" s="23"/>
    </row>
    <row r="30" spans="1:20" s="62" customFormat="1" ht="33" customHeight="1" x14ac:dyDescent="0.25">
      <c r="A30" s="138">
        <v>131</v>
      </c>
      <c r="B30" s="156" t="s">
        <v>1742</v>
      </c>
      <c r="C30" s="156" t="s">
        <v>152</v>
      </c>
      <c r="D30" s="156">
        <v>18</v>
      </c>
      <c r="E30" s="162" t="s">
        <v>1743</v>
      </c>
      <c r="F30" s="138">
        <v>2025</v>
      </c>
      <c r="G30" s="138">
        <v>2</v>
      </c>
      <c r="H30" s="138">
        <v>9</v>
      </c>
      <c r="I30" s="138">
        <v>1</v>
      </c>
      <c r="J30" s="161">
        <f>(G30*2)+H30+I30</f>
        <v>14</v>
      </c>
      <c r="K30" s="260" t="s">
        <v>1744</v>
      </c>
      <c r="L30" s="151">
        <v>0.9</v>
      </c>
      <c r="M30" s="151">
        <v>1</v>
      </c>
      <c r="N30" s="151">
        <v>0.1</v>
      </c>
      <c r="O30" s="151">
        <v>1.3</v>
      </c>
      <c r="P30" s="159">
        <f t="shared" si="3"/>
        <v>1650.9999999999998</v>
      </c>
      <c r="Q30" s="142">
        <f>420*200</f>
        <v>84000</v>
      </c>
      <c r="R30" s="159">
        <f t="shared" si="1"/>
        <v>19.654761904761902</v>
      </c>
      <c r="S30" s="23"/>
      <c r="T30" s="23"/>
    </row>
    <row r="31" spans="1:20" s="62" customFormat="1" ht="33" customHeight="1" x14ac:dyDescent="0.25">
      <c r="A31" s="138">
        <v>135</v>
      </c>
      <c r="B31" s="154" t="s">
        <v>1745</v>
      </c>
      <c r="C31" s="154" t="s">
        <v>165</v>
      </c>
      <c r="D31" s="154" t="s">
        <v>153</v>
      </c>
      <c r="E31" s="155" t="s">
        <v>1746</v>
      </c>
      <c r="F31" s="261">
        <v>2025</v>
      </c>
      <c r="G31" s="153">
        <v>1</v>
      </c>
      <c r="H31" s="153">
        <v>6</v>
      </c>
      <c r="I31" s="153">
        <v>6</v>
      </c>
      <c r="J31" s="157">
        <f>G31*2+H31+I31</f>
        <v>14</v>
      </c>
      <c r="K31" s="154" t="s">
        <v>185</v>
      </c>
      <c r="L31" s="140">
        <v>0.47</v>
      </c>
      <c r="M31" s="140">
        <v>0.98</v>
      </c>
      <c r="N31" s="140">
        <v>0.98</v>
      </c>
      <c r="O31" s="140">
        <v>1</v>
      </c>
      <c r="P31" s="144">
        <f t="shared" si="3"/>
        <v>1270</v>
      </c>
      <c r="Q31" s="150">
        <v>20000</v>
      </c>
      <c r="R31" s="144">
        <f t="shared" si="1"/>
        <v>63.5</v>
      </c>
    </row>
    <row r="32" spans="1:20" s="62" customFormat="1" ht="33" customHeight="1" x14ac:dyDescent="0.25">
      <c r="A32" s="138">
        <v>137</v>
      </c>
      <c r="B32" s="156" t="s">
        <v>1747</v>
      </c>
      <c r="C32" s="156" t="s">
        <v>165</v>
      </c>
      <c r="D32" s="156">
        <v>14</v>
      </c>
      <c r="E32" s="162" t="s">
        <v>1748</v>
      </c>
      <c r="F32" s="138">
        <v>2025</v>
      </c>
      <c r="G32" s="156">
        <v>1</v>
      </c>
      <c r="H32" s="156">
        <v>6</v>
      </c>
      <c r="I32" s="156">
        <v>6</v>
      </c>
      <c r="J32" s="161">
        <f t="shared" ref="J32:J37" si="4">(G32*2)+H32+I32</f>
        <v>14</v>
      </c>
      <c r="K32" s="260" t="s">
        <v>1749</v>
      </c>
      <c r="L32" s="151">
        <v>0.5</v>
      </c>
      <c r="M32" s="151">
        <v>0</v>
      </c>
      <c r="N32" s="151">
        <v>0</v>
      </c>
      <c r="O32" s="151">
        <v>1.3</v>
      </c>
      <c r="P32" s="159">
        <f t="shared" si="3"/>
        <v>130</v>
      </c>
      <c r="Q32" s="142">
        <v>60000</v>
      </c>
      <c r="R32" s="159">
        <f t="shared" si="1"/>
        <v>2.1666666666666665</v>
      </c>
    </row>
    <row r="33" spans="1:20" s="62" customFormat="1" ht="33" customHeight="1" x14ac:dyDescent="0.25">
      <c r="A33" s="138">
        <v>139</v>
      </c>
      <c r="B33" s="138" t="s">
        <v>1750</v>
      </c>
      <c r="C33" s="138" t="s">
        <v>165</v>
      </c>
      <c r="D33" s="138">
        <v>14</v>
      </c>
      <c r="E33" s="274" t="s">
        <v>553</v>
      </c>
      <c r="F33" s="138">
        <v>2025</v>
      </c>
      <c r="G33" s="138">
        <v>2</v>
      </c>
      <c r="H33" s="138">
        <v>9</v>
      </c>
      <c r="I33" s="138">
        <v>1</v>
      </c>
      <c r="J33" s="161">
        <f t="shared" si="4"/>
        <v>14</v>
      </c>
      <c r="K33" s="138" t="s">
        <v>1751</v>
      </c>
      <c r="L33" s="151">
        <v>0.9</v>
      </c>
      <c r="M33" s="151">
        <v>1</v>
      </c>
      <c r="N33" s="151">
        <v>0.1</v>
      </c>
      <c r="O33" s="151">
        <v>1.3</v>
      </c>
      <c r="P33" s="159">
        <f t="shared" si="3"/>
        <v>1650.9999999999998</v>
      </c>
      <c r="Q33" s="142">
        <v>210278</v>
      </c>
      <c r="R33" s="159">
        <f t="shared" si="1"/>
        <v>7.8515108570558958</v>
      </c>
      <c r="S33" s="23"/>
      <c r="T33" s="23"/>
    </row>
    <row r="34" spans="1:20" s="62" customFormat="1" ht="33" customHeight="1" x14ac:dyDescent="0.25">
      <c r="A34" s="138">
        <v>109</v>
      </c>
      <c r="B34" s="156" t="s">
        <v>1752</v>
      </c>
      <c r="C34" s="156" t="s">
        <v>165</v>
      </c>
      <c r="D34" s="156">
        <v>2</v>
      </c>
      <c r="E34" s="162" t="s">
        <v>1753</v>
      </c>
      <c r="F34" s="138">
        <v>2025</v>
      </c>
      <c r="G34" s="156">
        <v>2</v>
      </c>
      <c r="H34" s="156">
        <v>3</v>
      </c>
      <c r="I34" s="156">
        <v>6</v>
      </c>
      <c r="J34" s="163">
        <f t="shared" si="4"/>
        <v>13</v>
      </c>
      <c r="K34" s="260" t="s">
        <v>1754</v>
      </c>
      <c r="L34" s="151">
        <v>0.5</v>
      </c>
      <c r="M34" s="151">
        <v>0.1</v>
      </c>
      <c r="N34" s="151">
        <v>0</v>
      </c>
      <c r="O34" s="151">
        <v>1.1499999999999999</v>
      </c>
      <c r="P34" s="159">
        <f t="shared" si="3"/>
        <v>264.49999999999994</v>
      </c>
      <c r="Q34" s="142">
        <v>30000</v>
      </c>
      <c r="R34" s="159">
        <f t="shared" si="1"/>
        <v>8.8166666666666647</v>
      </c>
    </row>
    <row r="35" spans="1:20" s="62" customFormat="1" ht="33" customHeight="1" x14ac:dyDescent="0.25">
      <c r="A35" s="138">
        <v>110</v>
      </c>
      <c r="B35" s="156" t="s">
        <v>1755</v>
      </c>
      <c r="C35" s="156" t="s">
        <v>165</v>
      </c>
      <c r="D35" s="156">
        <v>2</v>
      </c>
      <c r="E35" s="162" t="s">
        <v>1753</v>
      </c>
      <c r="F35" s="138">
        <v>2025</v>
      </c>
      <c r="G35" s="156">
        <v>2</v>
      </c>
      <c r="H35" s="156">
        <v>3</v>
      </c>
      <c r="I35" s="156">
        <v>6</v>
      </c>
      <c r="J35" s="163">
        <f t="shared" si="4"/>
        <v>13</v>
      </c>
      <c r="K35" s="260" t="s">
        <v>1754</v>
      </c>
      <c r="L35" s="151">
        <v>0.5</v>
      </c>
      <c r="M35" s="151">
        <v>0.1</v>
      </c>
      <c r="N35" s="151">
        <v>0</v>
      </c>
      <c r="O35" s="151">
        <v>1.1499999999999999</v>
      </c>
      <c r="P35" s="159">
        <f t="shared" si="3"/>
        <v>264.49999999999994</v>
      </c>
      <c r="Q35" s="142">
        <v>30000</v>
      </c>
      <c r="R35" s="159">
        <f t="shared" si="1"/>
        <v>8.8166666666666647</v>
      </c>
    </row>
    <row r="36" spans="1:20" s="62" customFormat="1" ht="33" customHeight="1" x14ac:dyDescent="0.25">
      <c r="A36" s="138">
        <v>147</v>
      </c>
      <c r="B36" s="272" t="s">
        <v>1756</v>
      </c>
      <c r="C36" s="272" t="s">
        <v>165</v>
      </c>
      <c r="D36" s="272">
        <v>13</v>
      </c>
      <c r="E36" s="271" t="s">
        <v>1757</v>
      </c>
      <c r="F36" s="153">
        <v>2025</v>
      </c>
      <c r="G36" s="272">
        <v>2</v>
      </c>
      <c r="H36" s="272">
        <v>3</v>
      </c>
      <c r="I36" s="272">
        <v>6</v>
      </c>
      <c r="J36" s="273">
        <f t="shared" si="4"/>
        <v>13</v>
      </c>
      <c r="K36" s="270" t="s">
        <v>1758</v>
      </c>
      <c r="L36" s="173">
        <v>0.1</v>
      </c>
      <c r="M36" s="173">
        <v>0</v>
      </c>
      <c r="N36" s="173">
        <v>0</v>
      </c>
      <c r="O36" s="173">
        <v>1.3</v>
      </c>
      <c r="P36" s="130">
        <f t="shared" si="3"/>
        <v>52</v>
      </c>
      <c r="Q36" s="95">
        <v>2000</v>
      </c>
      <c r="R36" s="130">
        <f t="shared" si="1"/>
        <v>26</v>
      </c>
    </row>
    <row r="37" spans="1:20" s="62" customFormat="1" ht="33" customHeight="1" x14ac:dyDescent="0.25">
      <c r="A37" s="138">
        <v>115</v>
      </c>
      <c r="B37" s="156" t="s">
        <v>1759</v>
      </c>
      <c r="C37" s="138" t="s">
        <v>152</v>
      </c>
      <c r="D37" s="138">
        <v>11</v>
      </c>
      <c r="E37" s="162" t="s">
        <v>303</v>
      </c>
      <c r="F37" s="138">
        <v>2025</v>
      </c>
      <c r="G37" s="138">
        <v>0</v>
      </c>
      <c r="H37" s="138">
        <v>6</v>
      </c>
      <c r="I37" s="138">
        <v>6</v>
      </c>
      <c r="J37" s="161">
        <f t="shared" si="4"/>
        <v>12</v>
      </c>
      <c r="K37" s="260" t="s">
        <v>1760</v>
      </c>
      <c r="L37" s="262">
        <v>0.56000000000000005</v>
      </c>
      <c r="M37" s="262">
        <v>0.15</v>
      </c>
      <c r="N37" s="262">
        <v>0</v>
      </c>
      <c r="O37" s="262">
        <v>1</v>
      </c>
      <c r="P37" s="159">
        <f t="shared" si="3"/>
        <v>89.999999999999986</v>
      </c>
      <c r="Q37" s="142">
        <v>8000</v>
      </c>
      <c r="R37" s="159">
        <f t="shared" si="1"/>
        <v>11.249999999999998</v>
      </c>
      <c r="S37" s="23"/>
      <c r="T37" s="23"/>
    </row>
    <row r="38" spans="1:20" s="62" customFormat="1" ht="33" customHeight="1" x14ac:dyDescent="0.25">
      <c r="A38" s="138">
        <v>117</v>
      </c>
      <c r="B38" s="156" t="s">
        <v>1761</v>
      </c>
      <c r="C38" s="156" t="s">
        <v>165</v>
      </c>
      <c r="D38" s="156">
        <v>11</v>
      </c>
      <c r="E38" s="162" t="s">
        <v>1762</v>
      </c>
      <c r="F38" s="138">
        <v>2025</v>
      </c>
      <c r="G38" s="138">
        <v>0</v>
      </c>
      <c r="H38" s="138">
        <v>6</v>
      </c>
      <c r="I38" s="138">
        <v>6</v>
      </c>
      <c r="J38" s="161">
        <f>G38*2+H38+I38</f>
        <v>12</v>
      </c>
      <c r="K38" s="260" t="s">
        <v>1763</v>
      </c>
      <c r="L38" s="151">
        <v>0.9</v>
      </c>
      <c r="M38" s="151">
        <v>0.5</v>
      </c>
      <c r="N38" s="151">
        <v>0.5</v>
      </c>
      <c r="O38" s="151">
        <v>1</v>
      </c>
      <c r="P38" s="159">
        <f t="shared" si="3"/>
        <v>600</v>
      </c>
      <c r="Q38" s="142">
        <v>70000</v>
      </c>
      <c r="R38" s="159">
        <f t="shared" si="1"/>
        <v>8.5714285714285712</v>
      </c>
      <c r="S38" s="23"/>
      <c r="T38" s="23"/>
    </row>
    <row r="39" spans="1:20" s="23" customFormat="1" ht="33" customHeight="1" x14ac:dyDescent="0.25">
      <c r="A39" s="138">
        <v>138</v>
      </c>
      <c r="B39" s="156" t="s">
        <v>1764</v>
      </c>
      <c r="C39" s="156" t="s">
        <v>165</v>
      </c>
      <c r="D39" s="156">
        <v>14</v>
      </c>
      <c r="E39" s="162" t="s">
        <v>1748</v>
      </c>
      <c r="F39" s="138">
        <v>2025</v>
      </c>
      <c r="G39" s="156">
        <v>0</v>
      </c>
      <c r="H39" s="156">
        <v>6</v>
      </c>
      <c r="I39" s="156">
        <v>6</v>
      </c>
      <c r="J39" s="161">
        <f t="shared" ref="J39:J45" si="5">(G39*2)+H39+I39</f>
        <v>12</v>
      </c>
      <c r="K39" s="260" t="s">
        <v>1765</v>
      </c>
      <c r="L39" s="151">
        <v>0.5</v>
      </c>
      <c r="M39" s="151">
        <v>0</v>
      </c>
      <c r="N39" s="151">
        <v>0</v>
      </c>
      <c r="O39" s="151">
        <v>1.3</v>
      </c>
      <c r="P39" s="159">
        <f t="shared" si="3"/>
        <v>0</v>
      </c>
      <c r="Q39" s="142">
        <v>60000</v>
      </c>
      <c r="R39" s="159">
        <f t="shared" si="1"/>
        <v>0</v>
      </c>
      <c r="S39" s="62"/>
      <c r="T39" s="62"/>
    </row>
    <row r="40" spans="1:20" s="23" customFormat="1" ht="33" customHeight="1" x14ac:dyDescent="0.25">
      <c r="A40" s="138">
        <v>118</v>
      </c>
      <c r="B40" s="154" t="s">
        <v>1766</v>
      </c>
      <c r="C40" s="154" t="s">
        <v>165</v>
      </c>
      <c r="D40" s="154">
        <v>12</v>
      </c>
      <c r="E40" s="155" t="s">
        <v>1767</v>
      </c>
      <c r="F40" s="154">
        <v>2025</v>
      </c>
      <c r="G40" s="153">
        <v>2</v>
      </c>
      <c r="H40" s="153">
        <v>6</v>
      </c>
      <c r="I40" s="153">
        <v>0</v>
      </c>
      <c r="J40" s="157">
        <f t="shared" si="5"/>
        <v>10</v>
      </c>
      <c r="K40" s="153" t="s">
        <v>185</v>
      </c>
      <c r="L40" s="140">
        <v>0.47</v>
      </c>
      <c r="M40" s="140">
        <v>0.75</v>
      </c>
      <c r="N40" s="140">
        <v>0</v>
      </c>
      <c r="O40" s="140">
        <v>1.1499999999999999</v>
      </c>
      <c r="P40" s="144">
        <f t="shared" si="3"/>
        <v>733.69999999999993</v>
      </c>
      <c r="Q40" s="150">
        <v>25000</v>
      </c>
      <c r="R40" s="144">
        <f t="shared" si="1"/>
        <v>29.347999999999995</v>
      </c>
      <c r="S40" s="62"/>
      <c r="T40" s="62"/>
    </row>
    <row r="41" spans="1:20" s="23" customFormat="1" ht="33" customHeight="1" x14ac:dyDescent="0.25">
      <c r="A41" s="138">
        <v>125</v>
      </c>
      <c r="B41" s="138" t="s">
        <v>1768</v>
      </c>
      <c r="C41" s="138" t="s">
        <v>165</v>
      </c>
      <c r="D41" s="138">
        <v>14</v>
      </c>
      <c r="E41" s="162" t="s">
        <v>1769</v>
      </c>
      <c r="F41" s="138">
        <v>2025</v>
      </c>
      <c r="G41" s="138">
        <v>2</v>
      </c>
      <c r="H41" s="138">
        <v>6</v>
      </c>
      <c r="I41" s="138">
        <v>0</v>
      </c>
      <c r="J41" s="161">
        <f t="shared" si="5"/>
        <v>10</v>
      </c>
      <c r="K41" s="260" t="s">
        <v>1751</v>
      </c>
      <c r="L41" s="151">
        <v>0.9</v>
      </c>
      <c r="M41" s="151">
        <v>1</v>
      </c>
      <c r="N41" s="151">
        <v>1</v>
      </c>
      <c r="O41" s="151">
        <v>1.3</v>
      </c>
      <c r="P41" s="159">
        <f t="shared" si="3"/>
        <v>1248</v>
      </c>
      <c r="Q41" s="142">
        <v>60000</v>
      </c>
      <c r="R41" s="159">
        <f t="shared" si="1"/>
        <v>20.8</v>
      </c>
      <c r="S41" s="62"/>
      <c r="T41" s="62"/>
    </row>
    <row r="42" spans="1:20" s="62" customFormat="1" ht="33" customHeight="1" x14ac:dyDescent="0.25">
      <c r="A42" s="138">
        <v>128</v>
      </c>
      <c r="B42" s="256" t="s">
        <v>1770</v>
      </c>
      <c r="C42" s="257" t="s">
        <v>165</v>
      </c>
      <c r="D42" s="256" t="s">
        <v>949</v>
      </c>
      <c r="E42" s="265" t="s">
        <v>303</v>
      </c>
      <c r="F42" s="131">
        <v>2025</v>
      </c>
      <c r="G42" s="257">
        <v>2</v>
      </c>
      <c r="H42" s="257">
        <v>6</v>
      </c>
      <c r="I42" s="257">
        <v>0</v>
      </c>
      <c r="J42" s="89">
        <f t="shared" si="5"/>
        <v>10</v>
      </c>
      <c r="K42" s="256" t="s">
        <v>185</v>
      </c>
      <c r="L42" s="93">
        <v>0.25</v>
      </c>
      <c r="M42" s="93">
        <v>0.5</v>
      </c>
      <c r="N42" s="93">
        <v>0.2</v>
      </c>
      <c r="O42" s="93">
        <v>1.3</v>
      </c>
      <c r="P42" s="94">
        <f t="shared" si="3"/>
        <v>520</v>
      </c>
      <c r="Q42" s="95">
        <v>15000</v>
      </c>
      <c r="R42" s="259">
        <f t="shared" si="1"/>
        <v>34.666666666666664</v>
      </c>
    </row>
    <row r="43" spans="1:20" s="23" customFormat="1" ht="33" customHeight="1" x14ac:dyDescent="0.25">
      <c r="A43" s="138">
        <v>112</v>
      </c>
      <c r="B43" s="138" t="s">
        <v>1771</v>
      </c>
      <c r="C43" s="138" t="s">
        <v>165</v>
      </c>
      <c r="D43" s="138">
        <v>3</v>
      </c>
      <c r="E43" s="162" t="s">
        <v>1772</v>
      </c>
      <c r="F43" s="138">
        <v>2025</v>
      </c>
      <c r="G43" s="138">
        <v>0</v>
      </c>
      <c r="H43" s="138">
        <v>3</v>
      </c>
      <c r="I43" s="138">
        <v>6</v>
      </c>
      <c r="J43" s="161">
        <f t="shared" si="5"/>
        <v>9</v>
      </c>
      <c r="K43" s="260" t="s">
        <v>185</v>
      </c>
      <c r="L43" s="151">
        <v>0.47</v>
      </c>
      <c r="M43" s="151">
        <v>0.98</v>
      </c>
      <c r="N43" s="151">
        <v>0.98</v>
      </c>
      <c r="O43" s="151">
        <v>1.1499999999999999</v>
      </c>
      <c r="P43" s="159">
        <f t="shared" si="3"/>
        <v>1014.2999999999998</v>
      </c>
      <c r="Q43" s="142">
        <v>30000</v>
      </c>
      <c r="R43" s="159">
        <f t="shared" si="1"/>
        <v>33.809999999999995</v>
      </c>
    </row>
    <row r="44" spans="1:20" s="23" customFormat="1" ht="33" customHeight="1" x14ac:dyDescent="0.25">
      <c r="A44" s="138">
        <v>120</v>
      </c>
      <c r="B44" s="131" t="s">
        <v>1773</v>
      </c>
      <c r="C44" s="131" t="s">
        <v>152</v>
      </c>
      <c r="D44" s="131">
        <v>13</v>
      </c>
      <c r="E44" s="179" t="s">
        <v>1774</v>
      </c>
      <c r="F44" s="131">
        <v>2025</v>
      </c>
      <c r="G44" s="131">
        <v>1</v>
      </c>
      <c r="H44" s="131">
        <v>6</v>
      </c>
      <c r="I44" s="131">
        <v>1</v>
      </c>
      <c r="J44" s="139">
        <f t="shared" si="5"/>
        <v>9</v>
      </c>
      <c r="K44" s="129" t="s">
        <v>185</v>
      </c>
      <c r="L44" s="141">
        <v>0.47</v>
      </c>
      <c r="M44" s="141">
        <v>0.98</v>
      </c>
      <c r="N44" s="141">
        <v>0.98</v>
      </c>
      <c r="O44" s="141">
        <v>1</v>
      </c>
      <c r="P44" s="144">
        <f t="shared" si="3"/>
        <v>780.00000000000011</v>
      </c>
      <c r="Q44" s="142">
        <v>15000</v>
      </c>
      <c r="R44" s="136">
        <f t="shared" si="1"/>
        <v>52.000000000000007</v>
      </c>
    </row>
    <row r="45" spans="1:20" s="23" customFormat="1" ht="33" customHeight="1" x14ac:dyDescent="0.25">
      <c r="A45" s="138">
        <v>119</v>
      </c>
      <c r="B45" s="131" t="s">
        <v>1775</v>
      </c>
      <c r="C45" s="131" t="s">
        <v>165</v>
      </c>
      <c r="D45" s="131">
        <v>8</v>
      </c>
      <c r="E45" s="179" t="s">
        <v>1776</v>
      </c>
      <c r="F45" s="131">
        <v>2025</v>
      </c>
      <c r="G45" s="131">
        <v>4</v>
      </c>
      <c r="H45" s="131">
        <v>0</v>
      </c>
      <c r="I45" s="131">
        <v>0</v>
      </c>
      <c r="J45" s="139">
        <f t="shared" si="5"/>
        <v>8</v>
      </c>
      <c r="K45" s="129" t="s">
        <v>1777</v>
      </c>
      <c r="L45" s="141">
        <v>0.8</v>
      </c>
      <c r="M45" s="141">
        <v>0</v>
      </c>
      <c r="N45" s="141">
        <v>0</v>
      </c>
      <c r="O45" s="141">
        <v>1</v>
      </c>
      <c r="P45" s="136">
        <f t="shared" si="3"/>
        <v>640</v>
      </c>
      <c r="Q45" s="142">
        <v>3000</v>
      </c>
      <c r="R45" s="136">
        <f t="shared" si="1"/>
        <v>213.33333333333334</v>
      </c>
    </row>
    <row r="46" spans="1:20" ht="33" customHeight="1" x14ac:dyDescent="0.25">
      <c r="A46" s="138">
        <v>121</v>
      </c>
      <c r="B46" s="156" t="s">
        <v>1778</v>
      </c>
      <c r="C46" s="156" t="s">
        <v>165</v>
      </c>
      <c r="D46" s="156">
        <v>13</v>
      </c>
      <c r="E46" s="162" t="s">
        <v>1779</v>
      </c>
      <c r="F46" s="138">
        <v>2025</v>
      </c>
      <c r="G46" s="138">
        <v>2</v>
      </c>
      <c r="H46" s="138">
        <v>1</v>
      </c>
      <c r="I46" s="138">
        <v>3</v>
      </c>
      <c r="J46" s="161">
        <f>G46*2+H46+I46</f>
        <v>8</v>
      </c>
      <c r="K46" s="260" t="s">
        <v>1780</v>
      </c>
      <c r="L46" s="151">
        <v>0.5</v>
      </c>
      <c r="M46" s="151">
        <v>0.1</v>
      </c>
      <c r="N46" s="151">
        <v>0</v>
      </c>
      <c r="O46" s="151">
        <v>1.1499999999999999</v>
      </c>
      <c r="P46" s="159">
        <f t="shared" si="3"/>
        <v>241.5</v>
      </c>
      <c r="Q46" s="142">
        <v>60000</v>
      </c>
      <c r="R46" s="159">
        <f t="shared" si="1"/>
        <v>4.0250000000000004</v>
      </c>
    </row>
    <row r="47" spans="1:20" ht="33" customHeight="1" x14ac:dyDescent="0.25">
      <c r="A47" s="138">
        <v>126</v>
      </c>
      <c r="B47" s="129" t="s">
        <v>1781</v>
      </c>
      <c r="C47" s="131" t="s">
        <v>165</v>
      </c>
      <c r="D47" s="129">
        <v>4</v>
      </c>
      <c r="E47" s="179" t="s">
        <v>1000</v>
      </c>
      <c r="F47" s="131">
        <v>2025</v>
      </c>
      <c r="G47" s="131">
        <v>0</v>
      </c>
      <c r="H47" s="131">
        <v>0</v>
      </c>
      <c r="I47" s="131">
        <v>6</v>
      </c>
      <c r="J47" s="139">
        <f>G47*2+H47+I47</f>
        <v>6</v>
      </c>
      <c r="K47" s="129" t="s">
        <v>1782</v>
      </c>
      <c r="L47" s="141">
        <v>0</v>
      </c>
      <c r="M47" s="141">
        <v>0</v>
      </c>
      <c r="N47" s="141">
        <v>0.6</v>
      </c>
      <c r="O47" s="141">
        <v>1</v>
      </c>
      <c r="P47" s="136">
        <f t="shared" si="3"/>
        <v>359.99999999999994</v>
      </c>
      <c r="Q47" s="142">
        <v>5000</v>
      </c>
      <c r="R47" s="136">
        <f t="shared" si="1"/>
        <v>72</v>
      </c>
      <c r="S47" s="23"/>
      <c r="T47" s="23"/>
    </row>
    <row r="48" spans="1:20" ht="33" customHeight="1" x14ac:dyDescent="0.25">
      <c r="A48" s="138">
        <v>129</v>
      </c>
      <c r="B48" s="256" t="s">
        <v>1783</v>
      </c>
      <c r="C48" s="256" t="s">
        <v>152</v>
      </c>
      <c r="D48" s="256">
        <v>7</v>
      </c>
      <c r="E48" s="265" t="s">
        <v>1784</v>
      </c>
      <c r="F48" s="131">
        <v>2025</v>
      </c>
      <c r="G48" s="257">
        <v>0</v>
      </c>
      <c r="H48" s="257">
        <v>6</v>
      </c>
      <c r="I48" s="257">
        <v>0</v>
      </c>
      <c r="J48" s="89">
        <f>(G48*2)+H48+I48</f>
        <v>6</v>
      </c>
      <c r="K48" s="256" t="s">
        <v>1673</v>
      </c>
      <c r="L48" s="93">
        <v>0.25</v>
      </c>
      <c r="M48" s="93">
        <v>0.5</v>
      </c>
      <c r="N48" s="93">
        <v>0.2</v>
      </c>
      <c r="O48" s="93">
        <v>1</v>
      </c>
      <c r="P48" s="130">
        <f t="shared" si="3"/>
        <v>300</v>
      </c>
      <c r="Q48" s="95">
        <v>12000</v>
      </c>
      <c r="R48" s="259">
        <f t="shared" si="1"/>
        <v>25</v>
      </c>
      <c r="S48" s="62"/>
      <c r="T48" s="62"/>
    </row>
    <row r="49" spans="1:20" ht="33" customHeight="1" x14ac:dyDescent="0.25">
      <c r="A49" s="138">
        <v>144</v>
      </c>
      <c r="B49" s="256" t="s">
        <v>1785</v>
      </c>
      <c r="C49" s="257" t="s">
        <v>165</v>
      </c>
      <c r="D49" s="257">
        <v>3</v>
      </c>
      <c r="E49" s="258" t="s">
        <v>1786</v>
      </c>
      <c r="F49" s="257">
        <v>2025</v>
      </c>
      <c r="G49" s="257">
        <v>1</v>
      </c>
      <c r="H49" s="257">
        <v>3</v>
      </c>
      <c r="I49" s="257">
        <v>0</v>
      </c>
      <c r="J49" s="89">
        <f>(G49*2)+H49+I49</f>
        <v>5</v>
      </c>
      <c r="K49" s="256" t="s">
        <v>1787</v>
      </c>
      <c r="L49" s="93">
        <v>0.9</v>
      </c>
      <c r="M49" s="93">
        <v>1</v>
      </c>
      <c r="N49" s="93">
        <v>1</v>
      </c>
      <c r="O49" s="93">
        <v>1</v>
      </c>
      <c r="P49" s="259">
        <f t="shared" si="3"/>
        <v>480</v>
      </c>
      <c r="Q49" s="95">
        <v>149000</v>
      </c>
      <c r="R49" s="259">
        <f t="shared" si="1"/>
        <v>3.2214765100671139</v>
      </c>
      <c r="S49" s="23"/>
      <c r="T49" s="23"/>
    </row>
    <row r="50" spans="1:20" ht="33" customHeight="1" x14ac:dyDescent="0.25">
      <c r="A50" s="138">
        <v>140</v>
      </c>
      <c r="B50" s="256" t="s">
        <v>1788</v>
      </c>
      <c r="C50" s="256" t="s">
        <v>1695</v>
      </c>
      <c r="D50" s="131">
        <v>2</v>
      </c>
      <c r="E50" s="265" t="s">
        <v>1789</v>
      </c>
      <c r="F50" s="257">
        <v>2025</v>
      </c>
      <c r="G50" s="257">
        <v>6</v>
      </c>
      <c r="H50" s="89">
        <v>6</v>
      </c>
      <c r="I50" s="256">
        <v>6</v>
      </c>
      <c r="J50" s="89">
        <f>(G50*2)+H50+I50</f>
        <v>24</v>
      </c>
      <c r="K50" s="256" t="s">
        <v>1790</v>
      </c>
      <c r="L50" s="93">
        <v>0.1</v>
      </c>
      <c r="M50" s="93">
        <v>0</v>
      </c>
      <c r="N50" s="93">
        <v>0.5</v>
      </c>
      <c r="O50" s="93">
        <v>1.1499999999999999</v>
      </c>
      <c r="P50" s="259">
        <f t="shared" si="3"/>
        <v>483</v>
      </c>
      <c r="Q50" s="95">
        <v>6000</v>
      </c>
      <c r="R50" s="259">
        <f t="shared" si="1"/>
        <v>80.5</v>
      </c>
      <c r="S50" s="62"/>
      <c r="T50" s="62"/>
    </row>
    <row r="51" spans="1:20" ht="33" customHeight="1" x14ac:dyDescent="0.25">
      <c r="A51" s="138">
        <v>123</v>
      </c>
      <c r="B51" s="154" t="s">
        <v>1791</v>
      </c>
      <c r="C51" s="154" t="s">
        <v>165</v>
      </c>
      <c r="D51" s="154">
        <v>11</v>
      </c>
      <c r="E51" s="177" t="s">
        <v>1792</v>
      </c>
      <c r="F51" s="154">
        <v>2025</v>
      </c>
      <c r="G51" s="153">
        <v>0</v>
      </c>
      <c r="H51" s="153"/>
      <c r="I51" s="153"/>
      <c r="J51" s="157"/>
      <c r="K51" s="154" t="s">
        <v>185</v>
      </c>
      <c r="L51" s="158"/>
      <c r="M51" s="158"/>
      <c r="N51" s="158"/>
      <c r="O51" s="151">
        <v>1</v>
      </c>
      <c r="P51" s="144"/>
      <c r="Q51" s="150"/>
      <c r="R51" s="144"/>
      <c r="S51" s="23"/>
      <c r="T51" s="23"/>
    </row>
    <row r="52" spans="1:20" s="275" customFormat="1" ht="33" customHeight="1" x14ac:dyDescent="0.25">
      <c r="A52" s="138">
        <v>124</v>
      </c>
      <c r="B52" s="154" t="s">
        <v>1793</v>
      </c>
      <c r="C52" s="154" t="s">
        <v>165</v>
      </c>
      <c r="D52" s="154">
        <v>13</v>
      </c>
      <c r="E52" s="177" t="s">
        <v>185</v>
      </c>
      <c r="F52" s="154">
        <v>2025</v>
      </c>
      <c r="G52" s="153">
        <v>0</v>
      </c>
      <c r="H52" s="153"/>
      <c r="I52" s="153"/>
      <c r="J52" s="157"/>
      <c r="K52" s="154" t="s">
        <v>185</v>
      </c>
      <c r="L52" s="158"/>
      <c r="M52" s="158"/>
      <c r="N52" s="158"/>
      <c r="O52" s="151">
        <v>1</v>
      </c>
      <c r="P52" s="144"/>
      <c r="Q52" s="150"/>
      <c r="R52" s="144"/>
      <c r="S52" s="225"/>
      <c r="T52" s="225"/>
    </row>
    <row r="53" spans="1:20" ht="33" customHeight="1" x14ac:dyDescent="0.25">
      <c r="A53" s="138">
        <v>65</v>
      </c>
      <c r="B53" s="90" t="s">
        <v>1794</v>
      </c>
      <c r="C53" s="90" t="s">
        <v>165</v>
      </c>
      <c r="D53" s="90">
        <v>7</v>
      </c>
      <c r="E53" s="178" t="s">
        <v>1795</v>
      </c>
      <c r="F53" s="90">
        <v>2024</v>
      </c>
      <c r="G53" s="111">
        <v>10</v>
      </c>
      <c r="H53" s="111">
        <v>6</v>
      </c>
      <c r="I53" s="111">
        <v>6</v>
      </c>
      <c r="J53" s="132">
        <f>(G53*2)+H53+I53</f>
        <v>32</v>
      </c>
      <c r="K53" s="90" t="s">
        <v>1796</v>
      </c>
      <c r="L53" s="134">
        <v>0.3</v>
      </c>
      <c r="M53" s="134">
        <v>0</v>
      </c>
      <c r="N53" s="134">
        <v>0</v>
      </c>
      <c r="O53" s="134">
        <v>1.1499999999999999</v>
      </c>
      <c r="P53" s="130">
        <f>(((G53*L53*2)+(H53*M53)+(I53*N53))*O53)*100</f>
        <v>690</v>
      </c>
      <c r="Q53" s="135">
        <v>40800</v>
      </c>
      <c r="R53" s="130">
        <v>16.91176471</v>
      </c>
      <c r="S53" s="23"/>
      <c r="T53" s="23"/>
    </row>
    <row r="54" spans="1:20" ht="33" customHeight="1" x14ac:dyDescent="0.25">
      <c r="A54" s="138">
        <v>95</v>
      </c>
      <c r="B54" s="129" t="s">
        <v>1797</v>
      </c>
      <c r="C54" s="129" t="s">
        <v>165</v>
      </c>
      <c r="D54" s="131" t="s">
        <v>1510</v>
      </c>
      <c r="E54" s="160" t="s">
        <v>1798</v>
      </c>
      <c r="F54" s="129">
        <v>2024</v>
      </c>
      <c r="G54" s="131">
        <v>10</v>
      </c>
      <c r="H54" s="131">
        <v>6</v>
      </c>
      <c r="I54" s="131">
        <v>3</v>
      </c>
      <c r="J54" s="139">
        <f>(G54*2)+H54+I54</f>
        <v>29</v>
      </c>
      <c r="K54" s="129" t="s">
        <v>1799</v>
      </c>
      <c r="L54" s="141">
        <v>0.47</v>
      </c>
      <c r="M54" s="141">
        <v>0.1</v>
      </c>
      <c r="N54" s="141">
        <v>0.5</v>
      </c>
      <c r="O54" s="141">
        <v>1</v>
      </c>
      <c r="P54" s="136">
        <f>(((G54*L54*2)+(H54*M54)+(I54*N54))*O54)*100</f>
        <v>1149.9999999999998</v>
      </c>
      <c r="Q54" s="142">
        <v>30000</v>
      </c>
      <c r="R54" s="136">
        <f t="shared" ref="R54:R65" si="6">(P54/Q54)*1000</f>
        <v>38.333333333333321</v>
      </c>
      <c r="S54" s="62"/>
      <c r="T54" s="62"/>
    </row>
    <row r="55" spans="1:20" ht="33" customHeight="1" x14ac:dyDescent="0.25">
      <c r="A55" s="138">
        <v>107</v>
      </c>
      <c r="B55" s="129" t="s">
        <v>1800</v>
      </c>
      <c r="C55" s="129" t="s">
        <v>165</v>
      </c>
      <c r="D55" s="129" t="s">
        <v>1801</v>
      </c>
      <c r="E55" s="179" t="s">
        <v>1540</v>
      </c>
      <c r="F55" s="131">
        <v>2024</v>
      </c>
      <c r="G55" s="131">
        <v>8</v>
      </c>
      <c r="H55" s="131">
        <v>6</v>
      </c>
      <c r="I55" s="131">
        <v>6</v>
      </c>
      <c r="J55" s="139">
        <f>G55*2+H55+I55</f>
        <v>28</v>
      </c>
      <c r="K55" s="129" t="s">
        <v>1802</v>
      </c>
      <c r="L55" s="141"/>
      <c r="M55" s="141"/>
      <c r="N55" s="141"/>
      <c r="O55" s="141">
        <v>1</v>
      </c>
      <c r="P55" s="136">
        <f>(((G55*L55*2)+(H55*M55)+(I55*N55))*O55)*100</f>
        <v>0</v>
      </c>
      <c r="Q55" s="142">
        <v>0.1</v>
      </c>
      <c r="R55" s="136">
        <f t="shared" si="6"/>
        <v>0</v>
      </c>
      <c r="S55" s="62"/>
      <c r="T55" s="62"/>
    </row>
    <row r="56" spans="1:20" ht="33" customHeight="1" x14ac:dyDescent="0.25">
      <c r="A56" s="138">
        <v>68</v>
      </c>
      <c r="B56" s="154" t="s">
        <v>1803</v>
      </c>
      <c r="C56" s="154" t="s">
        <v>165</v>
      </c>
      <c r="D56" s="154">
        <v>19</v>
      </c>
      <c r="E56" s="155" t="s">
        <v>1804</v>
      </c>
      <c r="F56" s="154">
        <v>2024</v>
      </c>
      <c r="G56" s="153">
        <v>6</v>
      </c>
      <c r="H56" s="153">
        <v>6</v>
      </c>
      <c r="I56" s="153">
        <v>6</v>
      </c>
      <c r="J56" s="157">
        <f>(G56*2)+H56+I56</f>
        <v>24</v>
      </c>
      <c r="K56" s="154" t="s">
        <v>1805</v>
      </c>
      <c r="L56" s="158">
        <v>1</v>
      </c>
      <c r="M56" s="158">
        <v>0.56000000000000005</v>
      </c>
      <c r="N56" s="158">
        <v>0.56000000000000005</v>
      </c>
      <c r="O56" s="158">
        <v>1</v>
      </c>
      <c r="P56" s="144">
        <f>(((G56*L56*2)+(H56*M56)+(I56*N56))*O56)*100</f>
        <v>1872</v>
      </c>
      <c r="Q56" s="150">
        <v>50000</v>
      </c>
      <c r="R56" s="144">
        <f t="shared" si="6"/>
        <v>37.44</v>
      </c>
      <c r="S56" s="62"/>
      <c r="T56" s="62"/>
    </row>
    <row r="57" spans="1:20" ht="33" customHeight="1" x14ac:dyDescent="0.25">
      <c r="A57" s="138">
        <v>53</v>
      </c>
      <c r="B57" s="131" t="s">
        <v>1806</v>
      </c>
      <c r="C57" s="131" t="s">
        <v>165</v>
      </c>
      <c r="D57" s="131">
        <v>3</v>
      </c>
      <c r="E57" s="160" t="s">
        <v>305</v>
      </c>
      <c r="F57" s="154">
        <v>2024</v>
      </c>
      <c r="G57" s="131">
        <v>10</v>
      </c>
      <c r="H57" s="131">
        <v>3</v>
      </c>
      <c r="I57" s="131">
        <v>0</v>
      </c>
      <c r="J57" s="139">
        <f>G57*2+H57+I57</f>
        <v>23</v>
      </c>
      <c r="K57" s="131" t="s">
        <v>90</v>
      </c>
      <c r="L57" s="141">
        <v>0.47</v>
      </c>
      <c r="M57" s="141">
        <v>0.98</v>
      </c>
      <c r="N57" s="141">
        <v>0.98</v>
      </c>
      <c r="O57" s="141">
        <v>1.3</v>
      </c>
      <c r="P57" s="144">
        <f>(((G57*L57*2)+(H57*M57)+(I57*N57))*O57)*100</f>
        <v>1604.1999999999998</v>
      </c>
      <c r="Q57" s="142">
        <v>8000</v>
      </c>
      <c r="R57" s="136">
        <f t="shared" si="6"/>
        <v>200.52499999999998</v>
      </c>
    </row>
    <row r="58" spans="1:20" ht="33" customHeight="1" x14ac:dyDescent="0.25">
      <c r="A58" s="138">
        <v>55</v>
      </c>
      <c r="B58" s="154" t="s">
        <v>1807</v>
      </c>
      <c r="C58" s="154" t="s">
        <v>152</v>
      </c>
      <c r="D58" s="154">
        <v>14</v>
      </c>
      <c r="E58" s="177" t="s">
        <v>1808</v>
      </c>
      <c r="F58" s="153">
        <v>2024</v>
      </c>
      <c r="G58" s="153">
        <v>4</v>
      </c>
      <c r="H58" s="153">
        <v>9</v>
      </c>
      <c r="I58" s="153">
        <v>6</v>
      </c>
      <c r="J58" s="157">
        <f>G58*2+H58+I58</f>
        <v>23</v>
      </c>
      <c r="K58" s="154" t="s">
        <v>1809</v>
      </c>
      <c r="L58" s="140">
        <v>0.5</v>
      </c>
      <c r="M58" s="140">
        <v>0.98</v>
      </c>
      <c r="N58" s="140">
        <v>0.98</v>
      </c>
      <c r="O58" s="140">
        <v>1.3</v>
      </c>
      <c r="P58" s="144">
        <f>((G58*L58*2)+(H58*M58)+(I58*N58))*O58*100</f>
        <v>2431</v>
      </c>
      <c r="Q58" s="150">
        <v>35000</v>
      </c>
      <c r="R58" s="144">
        <f t="shared" si="6"/>
        <v>69.457142857142856</v>
      </c>
      <c r="S58" s="62"/>
      <c r="T58" s="62"/>
    </row>
    <row r="59" spans="1:20" ht="33" customHeight="1" x14ac:dyDescent="0.25">
      <c r="A59" s="138">
        <v>73</v>
      </c>
      <c r="B59" s="129" t="s">
        <v>1810</v>
      </c>
      <c r="C59" s="129" t="s">
        <v>165</v>
      </c>
      <c r="D59" s="129" t="s">
        <v>201</v>
      </c>
      <c r="E59" s="179" t="s">
        <v>1811</v>
      </c>
      <c r="F59" s="153">
        <v>2024</v>
      </c>
      <c r="G59" s="131">
        <v>8</v>
      </c>
      <c r="H59" s="131">
        <v>6</v>
      </c>
      <c r="I59" s="131">
        <v>0</v>
      </c>
      <c r="J59" s="139">
        <f>(G59*2)+H59+I59</f>
        <v>22</v>
      </c>
      <c r="K59" s="129" t="s">
        <v>1812</v>
      </c>
      <c r="L59" s="141">
        <v>0.1</v>
      </c>
      <c r="M59" s="141">
        <v>0.1</v>
      </c>
      <c r="N59" s="141">
        <v>0</v>
      </c>
      <c r="O59" s="141">
        <v>1.1499999999999999</v>
      </c>
      <c r="P59" s="144">
        <f t="shared" ref="P59:P65" si="7">(((G59*L59*2)+(H59*M59)+(I59*N59))*O59)*100</f>
        <v>252.99999999999997</v>
      </c>
      <c r="Q59" s="142">
        <v>35000</v>
      </c>
      <c r="R59" s="136">
        <f t="shared" si="6"/>
        <v>7.2285714285714278</v>
      </c>
      <c r="S59" s="62"/>
      <c r="T59" s="62"/>
    </row>
    <row r="60" spans="1:20" ht="33" customHeight="1" x14ac:dyDescent="0.25">
      <c r="A60" s="138">
        <v>87</v>
      </c>
      <c r="B60" s="154" t="s">
        <v>1813</v>
      </c>
      <c r="C60" s="154" t="s">
        <v>165</v>
      </c>
      <c r="D60" s="153">
        <v>11</v>
      </c>
      <c r="E60" s="155" t="s">
        <v>303</v>
      </c>
      <c r="F60" s="154">
        <v>2024</v>
      </c>
      <c r="G60" s="153">
        <v>1</v>
      </c>
      <c r="H60" s="153">
        <v>9</v>
      </c>
      <c r="I60" s="153">
        <v>9</v>
      </c>
      <c r="J60" s="157">
        <f>(G60*2)+H60+I60</f>
        <v>20</v>
      </c>
      <c r="K60" s="154" t="s">
        <v>1814</v>
      </c>
      <c r="L60" s="158">
        <v>0.1</v>
      </c>
      <c r="M60" s="158">
        <v>0.1</v>
      </c>
      <c r="N60" s="158">
        <v>0</v>
      </c>
      <c r="O60" s="158">
        <v>1</v>
      </c>
      <c r="P60" s="144">
        <f t="shared" si="7"/>
        <v>110.00000000000001</v>
      </c>
      <c r="Q60" s="150">
        <v>27000</v>
      </c>
      <c r="R60" s="144">
        <f t="shared" si="6"/>
        <v>4.0740740740740744</v>
      </c>
      <c r="S60" s="62"/>
      <c r="T60" s="62"/>
    </row>
    <row r="61" spans="1:20" ht="33" customHeight="1" x14ac:dyDescent="0.25">
      <c r="A61" s="138">
        <v>103</v>
      </c>
      <c r="B61" s="154" t="s">
        <v>1815</v>
      </c>
      <c r="C61" s="154" t="s">
        <v>165</v>
      </c>
      <c r="D61" s="154">
        <v>12</v>
      </c>
      <c r="E61" s="155" t="s">
        <v>1561</v>
      </c>
      <c r="F61" s="154">
        <v>2024</v>
      </c>
      <c r="G61" s="153">
        <v>8</v>
      </c>
      <c r="H61" s="153">
        <v>1</v>
      </c>
      <c r="I61" s="153">
        <v>3</v>
      </c>
      <c r="J61" s="157">
        <f>G61*2+H61+I61</f>
        <v>20</v>
      </c>
      <c r="K61" s="154" t="s">
        <v>1816</v>
      </c>
      <c r="L61" s="140">
        <v>0.2</v>
      </c>
      <c r="M61" s="140">
        <v>0.1</v>
      </c>
      <c r="N61" s="140">
        <v>0.2</v>
      </c>
      <c r="O61" s="140">
        <v>1</v>
      </c>
      <c r="P61" s="144">
        <f t="shared" si="7"/>
        <v>390.00000000000006</v>
      </c>
      <c r="Q61" s="142">
        <v>6000</v>
      </c>
      <c r="R61" s="144">
        <f t="shared" si="6"/>
        <v>65.000000000000014</v>
      </c>
      <c r="S61" s="62"/>
      <c r="T61" s="62"/>
    </row>
    <row r="62" spans="1:20" ht="33" customHeight="1" x14ac:dyDescent="0.25">
      <c r="A62" s="138">
        <v>62</v>
      </c>
      <c r="B62" s="156" t="s">
        <v>1817</v>
      </c>
      <c r="C62" s="156" t="s">
        <v>165</v>
      </c>
      <c r="D62" s="156">
        <v>7</v>
      </c>
      <c r="E62" s="162" t="s">
        <v>1818</v>
      </c>
      <c r="F62" s="156">
        <v>2024</v>
      </c>
      <c r="G62" s="156">
        <v>8</v>
      </c>
      <c r="H62" s="156">
        <v>3</v>
      </c>
      <c r="I62" s="156">
        <v>0</v>
      </c>
      <c r="J62" s="163">
        <f t="shared" ref="J62:J68" si="8">(G62*2)+H62+I62</f>
        <v>19</v>
      </c>
      <c r="K62" s="156" t="s">
        <v>1819</v>
      </c>
      <c r="L62" s="151">
        <v>0.56000000000000005</v>
      </c>
      <c r="M62" s="151">
        <v>0.15</v>
      </c>
      <c r="N62" s="151">
        <v>0</v>
      </c>
      <c r="O62" s="151">
        <v>1.1499999999999999</v>
      </c>
      <c r="P62" s="159">
        <f t="shared" si="7"/>
        <v>1082.1499999999999</v>
      </c>
      <c r="Q62" s="142">
        <v>20000</v>
      </c>
      <c r="R62" s="159">
        <f t="shared" si="6"/>
        <v>54.107499999999995</v>
      </c>
      <c r="S62" s="62"/>
      <c r="T62" s="62"/>
    </row>
    <row r="63" spans="1:20" ht="33" customHeight="1" x14ac:dyDescent="0.25">
      <c r="A63" s="138">
        <v>63</v>
      </c>
      <c r="B63" s="154" t="s">
        <v>1820</v>
      </c>
      <c r="C63" s="154" t="s">
        <v>152</v>
      </c>
      <c r="D63" s="153">
        <v>14</v>
      </c>
      <c r="E63" s="155" t="s">
        <v>1821</v>
      </c>
      <c r="F63" s="154">
        <v>2024</v>
      </c>
      <c r="G63" s="153">
        <v>6</v>
      </c>
      <c r="H63" s="153">
        <v>6</v>
      </c>
      <c r="I63" s="153">
        <v>1</v>
      </c>
      <c r="J63" s="157">
        <f t="shared" si="8"/>
        <v>19</v>
      </c>
      <c r="K63" s="153" t="s">
        <v>507</v>
      </c>
      <c r="L63" s="151">
        <v>0.9</v>
      </c>
      <c r="M63" s="151">
        <v>0.1</v>
      </c>
      <c r="N63" s="151">
        <v>0.1</v>
      </c>
      <c r="O63" s="151">
        <v>1.3</v>
      </c>
      <c r="P63" s="159">
        <f t="shared" si="7"/>
        <v>1495</v>
      </c>
      <c r="Q63" s="150">
        <v>32000</v>
      </c>
      <c r="R63" s="159">
        <f t="shared" si="6"/>
        <v>46.71875</v>
      </c>
      <c r="S63" s="62"/>
      <c r="T63" s="62"/>
    </row>
    <row r="64" spans="1:20" ht="33" customHeight="1" x14ac:dyDescent="0.25">
      <c r="A64" s="138">
        <v>61</v>
      </c>
      <c r="B64" s="131" t="s">
        <v>1822</v>
      </c>
      <c r="C64" s="131" t="s">
        <v>165</v>
      </c>
      <c r="D64" s="131" t="s">
        <v>1823</v>
      </c>
      <c r="E64" s="160" t="s">
        <v>1824</v>
      </c>
      <c r="F64" s="154">
        <v>2024</v>
      </c>
      <c r="G64" s="131">
        <v>4</v>
      </c>
      <c r="H64" s="131">
        <v>4</v>
      </c>
      <c r="I64" s="131">
        <v>4</v>
      </c>
      <c r="J64" s="139">
        <f t="shared" si="8"/>
        <v>16</v>
      </c>
      <c r="K64" s="129" t="s">
        <v>1825</v>
      </c>
      <c r="L64" s="141">
        <v>0.2</v>
      </c>
      <c r="M64" s="141">
        <v>0.2</v>
      </c>
      <c r="N64" s="141">
        <v>0</v>
      </c>
      <c r="O64" s="141">
        <v>1.3</v>
      </c>
      <c r="P64" s="136">
        <f t="shared" si="7"/>
        <v>312.00000000000006</v>
      </c>
      <c r="Q64" s="142">
        <v>5000</v>
      </c>
      <c r="R64" s="136">
        <f t="shared" si="6"/>
        <v>62.400000000000013</v>
      </c>
      <c r="S64" s="62"/>
      <c r="T64" s="62"/>
    </row>
    <row r="65" spans="1:21" ht="33" customHeight="1" x14ac:dyDescent="0.25">
      <c r="A65" s="138">
        <v>89</v>
      </c>
      <c r="B65" s="129" t="s">
        <v>1826</v>
      </c>
      <c r="C65" s="129"/>
      <c r="D65" s="129" t="s">
        <v>896</v>
      </c>
      <c r="E65" s="160" t="s">
        <v>1811</v>
      </c>
      <c r="F65" s="131">
        <v>2024</v>
      </c>
      <c r="G65" s="131">
        <v>6</v>
      </c>
      <c r="H65" s="131">
        <v>4</v>
      </c>
      <c r="I65" s="131">
        <v>0</v>
      </c>
      <c r="J65" s="139">
        <f t="shared" si="8"/>
        <v>16</v>
      </c>
      <c r="K65" s="129" t="s">
        <v>1827</v>
      </c>
      <c r="L65" s="141">
        <v>0.1</v>
      </c>
      <c r="M65" s="141">
        <v>0.1</v>
      </c>
      <c r="N65" s="141">
        <v>0</v>
      </c>
      <c r="O65" s="141">
        <v>1.1499999999999999</v>
      </c>
      <c r="P65" s="144">
        <f t="shared" si="7"/>
        <v>184</v>
      </c>
      <c r="Q65" s="142">
        <v>27000</v>
      </c>
      <c r="R65" s="136">
        <f t="shared" si="6"/>
        <v>6.8148148148148149</v>
      </c>
      <c r="S65" s="62"/>
      <c r="T65" s="62"/>
    </row>
    <row r="66" spans="1:21" ht="33" customHeight="1" x14ac:dyDescent="0.25">
      <c r="A66" s="138">
        <v>78</v>
      </c>
      <c r="B66" s="154" t="s">
        <v>1828</v>
      </c>
      <c r="C66" s="154" t="s">
        <v>165</v>
      </c>
      <c r="D66" s="154">
        <v>15</v>
      </c>
      <c r="E66" s="155" t="s">
        <v>303</v>
      </c>
      <c r="F66" s="154">
        <v>2024</v>
      </c>
      <c r="G66" s="153">
        <v>4</v>
      </c>
      <c r="H66" s="153">
        <v>6</v>
      </c>
      <c r="I66" s="153">
        <v>1</v>
      </c>
      <c r="J66" s="157">
        <f t="shared" si="8"/>
        <v>15</v>
      </c>
      <c r="K66" s="154" t="s">
        <v>1829</v>
      </c>
      <c r="L66" s="158">
        <v>0.47</v>
      </c>
      <c r="M66" s="158">
        <v>0.75</v>
      </c>
      <c r="N66" s="158">
        <v>0.4</v>
      </c>
      <c r="O66" s="158">
        <v>1</v>
      </c>
      <c r="P66" s="144">
        <f>((G66*L66*2)+(H66*M66)+(I66*N66)*O66)*100</f>
        <v>866</v>
      </c>
      <c r="Q66" s="150">
        <v>3060</v>
      </c>
      <c r="R66" s="144">
        <v>42.450980389999998</v>
      </c>
      <c r="S66" s="62"/>
      <c r="T66" s="62"/>
    </row>
    <row r="67" spans="1:21" ht="33" customHeight="1" x14ac:dyDescent="0.25">
      <c r="A67" s="138">
        <v>64</v>
      </c>
      <c r="B67" s="154" t="s">
        <v>1830</v>
      </c>
      <c r="C67" s="154" t="s">
        <v>165</v>
      </c>
      <c r="D67" s="154">
        <v>13</v>
      </c>
      <c r="E67" s="155" t="s">
        <v>303</v>
      </c>
      <c r="F67" s="154">
        <v>2024</v>
      </c>
      <c r="G67" s="153">
        <v>4</v>
      </c>
      <c r="H67" s="153">
        <v>6</v>
      </c>
      <c r="I67" s="153">
        <v>0</v>
      </c>
      <c r="J67" s="157">
        <f t="shared" si="8"/>
        <v>14</v>
      </c>
      <c r="K67" s="154" t="s">
        <v>185</v>
      </c>
      <c r="L67" s="158">
        <v>0.47</v>
      </c>
      <c r="M67" s="158">
        <v>0.75</v>
      </c>
      <c r="N67" s="158">
        <v>0</v>
      </c>
      <c r="O67" s="158">
        <v>1.1499999999999999</v>
      </c>
      <c r="P67" s="144">
        <f>((G67*L67*2)+(H67*M67)+(I67*N67)*O67)*100</f>
        <v>826</v>
      </c>
      <c r="Q67" s="150">
        <v>20400</v>
      </c>
      <c r="R67" s="144">
        <v>40.490196079999997</v>
      </c>
      <c r="S67" s="62"/>
      <c r="T67" s="62"/>
    </row>
    <row r="68" spans="1:21" ht="33" customHeight="1" x14ac:dyDescent="0.25">
      <c r="A68" s="138">
        <v>72</v>
      </c>
      <c r="B68" s="138" t="s">
        <v>1831</v>
      </c>
      <c r="C68" s="138" t="s">
        <v>152</v>
      </c>
      <c r="D68" s="138">
        <v>18</v>
      </c>
      <c r="E68" s="162" t="s">
        <v>1832</v>
      </c>
      <c r="F68" s="154">
        <v>2024</v>
      </c>
      <c r="G68" s="138">
        <v>1</v>
      </c>
      <c r="H68" s="138">
        <v>6</v>
      </c>
      <c r="I68" s="138">
        <v>6</v>
      </c>
      <c r="J68" s="161">
        <f t="shared" si="8"/>
        <v>14</v>
      </c>
      <c r="K68" s="138" t="s">
        <v>1833</v>
      </c>
      <c r="L68" s="151">
        <v>0.9</v>
      </c>
      <c r="M68" s="151">
        <v>0.1</v>
      </c>
      <c r="N68" s="151">
        <v>0.1</v>
      </c>
      <c r="O68" s="151">
        <v>1.3</v>
      </c>
      <c r="P68" s="159">
        <f>(((G68*L68*2)+(H68*M68)+(I68*N68))*O68)*100</f>
        <v>390.00000000000006</v>
      </c>
      <c r="Q68" s="142">
        <v>15000</v>
      </c>
      <c r="R68" s="159">
        <f>(P68/Q68)*1000</f>
        <v>26.000000000000004</v>
      </c>
      <c r="S68" s="62"/>
      <c r="T68" s="62"/>
    </row>
    <row r="69" spans="1:21" ht="33" customHeight="1" x14ac:dyDescent="0.25">
      <c r="A69" s="138">
        <v>82</v>
      </c>
      <c r="B69" s="154" t="s">
        <v>1834</v>
      </c>
      <c r="C69" s="154" t="s">
        <v>152</v>
      </c>
      <c r="D69" s="154">
        <v>12</v>
      </c>
      <c r="E69" s="155" t="s">
        <v>1835</v>
      </c>
      <c r="F69" s="154">
        <v>2024</v>
      </c>
      <c r="G69" s="153">
        <v>1</v>
      </c>
      <c r="H69" s="153">
        <v>6</v>
      </c>
      <c r="I69" s="153">
        <v>6</v>
      </c>
      <c r="J69" s="157">
        <f>G69*2+H69+I69</f>
        <v>14</v>
      </c>
      <c r="K69" s="154" t="s">
        <v>1836</v>
      </c>
      <c r="L69" s="158">
        <v>0.9</v>
      </c>
      <c r="M69" s="158">
        <v>0.1</v>
      </c>
      <c r="N69" s="158">
        <v>0.1</v>
      </c>
      <c r="O69" s="158">
        <v>1</v>
      </c>
      <c r="P69" s="144">
        <f>(((G69*L69*2)+(H69*M69)+(I69*N69))*O69)*100</f>
        <v>300.00000000000006</v>
      </c>
      <c r="Q69" s="150">
        <v>40000</v>
      </c>
      <c r="R69" s="144">
        <f>(P69/Q69)*1000</f>
        <v>7.5000000000000018</v>
      </c>
      <c r="S69" s="62"/>
      <c r="T69" s="62"/>
    </row>
    <row r="70" spans="1:21" ht="33" customHeight="1" x14ac:dyDescent="0.25">
      <c r="A70" s="138">
        <v>97</v>
      </c>
      <c r="B70" s="131" t="s">
        <v>1837</v>
      </c>
      <c r="C70" s="131" t="s">
        <v>165</v>
      </c>
      <c r="D70" s="131">
        <v>11</v>
      </c>
      <c r="E70" s="160" t="s">
        <v>1838</v>
      </c>
      <c r="F70" s="154">
        <v>2024</v>
      </c>
      <c r="G70" s="131">
        <v>6</v>
      </c>
      <c r="H70" s="131">
        <v>0</v>
      </c>
      <c r="I70" s="131">
        <v>1</v>
      </c>
      <c r="J70" s="139">
        <f>(G70*2)+H70+I70</f>
        <v>13</v>
      </c>
      <c r="K70" s="129" t="s">
        <v>1839</v>
      </c>
      <c r="L70" s="141">
        <v>0.1</v>
      </c>
      <c r="M70" s="141">
        <v>0</v>
      </c>
      <c r="N70" s="141">
        <v>0.1</v>
      </c>
      <c r="O70" s="141">
        <v>1.1499999999999999</v>
      </c>
      <c r="P70" s="136">
        <f>(((G70*L70*2)+(H70*M70)+(I70*N70))*O70)*100</f>
        <v>149.5</v>
      </c>
      <c r="Q70" s="142">
        <v>30000</v>
      </c>
      <c r="R70" s="136">
        <f>(P70/Q70)*1000</f>
        <v>4.9833333333333334</v>
      </c>
      <c r="S70" s="23"/>
      <c r="T70" s="23"/>
    </row>
    <row r="71" spans="1:21" ht="33" customHeight="1" x14ac:dyDescent="0.25">
      <c r="A71" s="138">
        <v>54</v>
      </c>
      <c r="B71" s="154" t="s">
        <v>1840</v>
      </c>
      <c r="C71" s="154" t="s">
        <v>165</v>
      </c>
      <c r="D71" s="154">
        <v>3</v>
      </c>
      <c r="E71" s="155" t="s">
        <v>1841</v>
      </c>
      <c r="F71" s="154">
        <v>2024</v>
      </c>
      <c r="G71" s="153">
        <v>0</v>
      </c>
      <c r="H71" s="153">
        <v>6</v>
      </c>
      <c r="I71" s="153">
        <v>6</v>
      </c>
      <c r="J71" s="157">
        <f>(G71*2)+H71+I71</f>
        <v>12</v>
      </c>
      <c r="K71" s="154" t="s">
        <v>185</v>
      </c>
      <c r="L71" s="158">
        <v>0.47</v>
      </c>
      <c r="M71" s="158">
        <v>0.75</v>
      </c>
      <c r="N71" s="158">
        <v>0.4</v>
      </c>
      <c r="O71" s="158">
        <v>1</v>
      </c>
      <c r="P71" s="144">
        <f>((G71*L71*2)+(H71*M71)+(I71*N71)*O71)*100</f>
        <v>690</v>
      </c>
      <c r="Q71" s="150">
        <v>20400</v>
      </c>
      <c r="R71" s="144">
        <v>33.823529409999999</v>
      </c>
      <c r="S71" s="62"/>
      <c r="T71" s="62"/>
    </row>
    <row r="72" spans="1:21" ht="33" customHeight="1" x14ac:dyDescent="0.25">
      <c r="A72" s="138">
        <v>86</v>
      </c>
      <c r="B72" s="154" t="s">
        <v>1842</v>
      </c>
      <c r="C72" s="154" t="s">
        <v>165</v>
      </c>
      <c r="D72" s="154">
        <v>13</v>
      </c>
      <c r="E72" s="155" t="s">
        <v>1843</v>
      </c>
      <c r="F72" s="154">
        <v>2024</v>
      </c>
      <c r="G72" s="153">
        <v>0</v>
      </c>
      <c r="H72" s="153">
        <v>6</v>
      </c>
      <c r="I72" s="153">
        <v>6</v>
      </c>
      <c r="J72" s="157">
        <f>G72*2+H72+I72</f>
        <v>12</v>
      </c>
      <c r="K72" s="154" t="s">
        <v>1844</v>
      </c>
      <c r="L72" s="140">
        <v>0.9</v>
      </c>
      <c r="M72" s="140">
        <v>0.1</v>
      </c>
      <c r="N72" s="140">
        <v>0.1</v>
      </c>
      <c r="O72" s="140">
        <v>1.1499999999999999</v>
      </c>
      <c r="P72" s="144">
        <f>(((G72*L72*2)+(H72*M72)+(I72*N72))*O72)*100</f>
        <v>138</v>
      </c>
      <c r="Q72" s="150">
        <v>30000</v>
      </c>
      <c r="R72" s="144">
        <f t="shared" ref="R72:R107" si="9">(P72/Q72)*1000</f>
        <v>4.5999999999999996</v>
      </c>
      <c r="S72" s="62"/>
      <c r="T72" s="62"/>
    </row>
    <row r="73" spans="1:21" ht="33" customHeight="1" x14ac:dyDescent="0.25">
      <c r="A73" s="138">
        <v>74</v>
      </c>
      <c r="B73" s="154" t="s">
        <v>1845</v>
      </c>
      <c r="C73" s="154" t="s">
        <v>152</v>
      </c>
      <c r="D73" s="153">
        <v>17</v>
      </c>
      <c r="E73" s="155" t="s">
        <v>1846</v>
      </c>
      <c r="F73" s="154">
        <v>2024</v>
      </c>
      <c r="G73" s="153">
        <v>2</v>
      </c>
      <c r="H73" s="153">
        <v>6</v>
      </c>
      <c r="I73" s="153">
        <v>1</v>
      </c>
      <c r="J73" s="157">
        <f>(G73*2)+H73+I73</f>
        <v>11</v>
      </c>
      <c r="K73" s="153" t="s">
        <v>1847</v>
      </c>
      <c r="L73" s="151">
        <v>0.5</v>
      </c>
      <c r="M73" s="151">
        <v>0.5</v>
      </c>
      <c r="N73" s="151">
        <v>0.1</v>
      </c>
      <c r="O73" s="151">
        <v>1</v>
      </c>
      <c r="P73" s="159">
        <f>(((G73*L73*2)+(H73*M73)+(I73*N73))*O73)*100</f>
        <v>509.99999999999994</v>
      </c>
      <c r="Q73" s="150">
        <v>25000</v>
      </c>
      <c r="R73" s="159">
        <f t="shared" si="9"/>
        <v>20.399999999999999</v>
      </c>
      <c r="S73" s="62"/>
      <c r="T73" s="62"/>
    </row>
    <row r="74" spans="1:21" ht="33" customHeight="1" x14ac:dyDescent="0.25">
      <c r="A74" s="138">
        <v>71</v>
      </c>
      <c r="B74" s="131" t="s">
        <v>1848</v>
      </c>
      <c r="C74" s="131" t="s">
        <v>165</v>
      </c>
      <c r="D74" s="131">
        <v>12</v>
      </c>
      <c r="E74" s="160" t="s">
        <v>1849</v>
      </c>
      <c r="F74" s="129">
        <v>2024</v>
      </c>
      <c r="G74" s="131">
        <v>2</v>
      </c>
      <c r="H74" s="131">
        <v>3</v>
      </c>
      <c r="I74" s="131">
        <v>3</v>
      </c>
      <c r="J74" s="139">
        <f>(G74*2)+H74+I74</f>
        <v>10</v>
      </c>
      <c r="K74" s="129" t="s">
        <v>1850</v>
      </c>
      <c r="L74" s="141">
        <v>0.56000000000000005</v>
      </c>
      <c r="M74" s="141">
        <v>0.15</v>
      </c>
      <c r="N74" s="141">
        <v>0.15</v>
      </c>
      <c r="O74" s="141">
        <v>1.1499999999999999</v>
      </c>
      <c r="P74" s="136">
        <f>(((G74*L74*2)+(H74*M74)+(I74*N74))*O74)*100</f>
        <v>361.1</v>
      </c>
      <c r="Q74" s="142">
        <v>8000</v>
      </c>
      <c r="R74" s="136">
        <f t="shared" si="9"/>
        <v>45.137500000000003</v>
      </c>
      <c r="S74" s="23"/>
      <c r="T74" s="23"/>
    </row>
    <row r="75" spans="1:21" ht="33" customHeight="1" x14ac:dyDescent="0.25">
      <c r="A75" s="138">
        <v>57</v>
      </c>
      <c r="B75" s="153" t="s">
        <v>1851</v>
      </c>
      <c r="C75" s="153" t="s">
        <v>165</v>
      </c>
      <c r="D75" s="153">
        <v>17</v>
      </c>
      <c r="E75" s="177" t="s">
        <v>1852</v>
      </c>
      <c r="F75" s="153">
        <v>2024</v>
      </c>
      <c r="G75" s="153">
        <v>0</v>
      </c>
      <c r="H75" s="153">
        <v>6</v>
      </c>
      <c r="I75" s="153">
        <v>3</v>
      </c>
      <c r="J75" s="157">
        <f>(G75*2)+H75+I75</f>
        <v>9</v>
      </c>
      <c r="K75" s="154" t="s">
        <v>185</v>
      </c>
      <c r="L75" s="140">
        <v>0.47</v>
      </c>
      <c r="M75" s="140">
        <v>0.98</v>
      </c>
      <c r="N75" s="140">
        <v>0.98</v>
      </c>
      <c r="O75" s="140">
        <v>1.1499999999999999</v>
      </c>
      <c r="P75" s="144">
        <f>(((G75*L75*2)+(H75*M75)+(I75*N75))*O75)*100</f>
        <v>1014.2999999999998</v>
      </c>
      <c r="Q75" s="142">
        <v>20000</v>
      </c>
      <c r="R75" s="144">
        <f t="shared" si="9"/>
        <v>50.714999999999989</v>
      </c>
      <c r="S75" s="62"/>
      <c r="T75" s="62"/>
    </row>
    <row r="76" spans="1:21" ht="33" customHeight="1" x14ac:dyDescent="0.25">
      <c r="A76" s="138">
        <v>58</v>
      </c>
      <c r="B76" s="154" t="s">
        <v>1853</v>
      </c>
      <c r="C76" s="154" t="s">
        <v>165</v>
      </c>
      <c r="D76" s="154">
        <v>8</v>
      </c>
      <c r="E76" s="155" t="s">
        <v>1854</v>
      </c>
      <c r="F76" s="154">
        <v>2024</v>
      </c>
      <c r="G76" s="153">
        <v>4</v>
      </c>
      <c r="H76" s="153">
        <v>0</v>
      </c>
      <c r="I76" s="153">
        <v>1</v>
      </c>
      <c r="J76" s="157">
        <f>G76*2+H76+I76</f>
        <v>9</v>
      </c>
      <c r="K76" s="154" t="s">
        <v>1855</v>
      </c>
      <c r="L76" s="140">
        <v>0.2</v>
      </c>
      <c r="M76" s="140">
        <v>0.1</v>
      </c>
      <c r="N76" s="140">
        <v>0.2</v>
      </c>
      <c r="O76" s="140">
        <v>1.1499999999999999</v>
      </c>
      <c r="P76" s="144">
        <f>((G76*L76*2)+(H76*M76)+(I76*N76))*O76*100</f>
        <v>206.99999999999997</v>
      </c>
      <c r="Q76" s="150">
        <v>3000</v>
      </c>
      <c r="R76" s="144">
        <f t="shared" si="9"/>
        <v>68.999999999999986</v>
      </c>
      <c r="S76" s="62"/>
      <c r="T76" s="62"/>
    </row>
    <row r="77" spans="1:21" ht="33" customHeight="1" x14ac:dyDescent="0.25">
      <c r="A77" s="138">
        <v>59</v>
      </c>
      <c r="B77" s="154" t="s">
        <v>1856</v>
      </c>
      <c r="C77" s="154" t="s">
        <v>165</v>
      </c>
      <c r="D77" s="154">
        <v>8</v>
      </c>
      <c r="E77" s="155" t="s">
        <v>1854</v>
      </c>
      <c r="F77" s="154">
        <v>2024</v>
      </c>
      <c r="G77" s="153">
        <v>4</v>
      </c>
      <c r="H77" s="153">
        <v>0</v>
      </c>
      <c r="I77" s="153">
        <v>1</v>
      </c>
      <c r="J77" s="157">
        <f>G77*2+H77+I77</f>
        <v>9</v>
      </c>
      <c r="K77" s="154" t="s">
        <v>1855</v>
      </c>
      <c r="L77" s="140">
        <v>0.2</v>
      </c>
      <c r="M77" s="140">
        <v>0.1</v>
      </c>
      <c r="N77" s="140">
        <v>0.2</v>
      </c>
      <c r="O77" s="140">
        <v>1.1499999999999999</v>
      </c>
      <c r="P77" s="144">
        <f>((G77*L77*2)+(H77*M77)+(I77*N77))*O77*100</f>
        <v>206.99999999999997</v>
      </c>
      <c r="Q77" s="150">
        <v>3000</v>
      </c>
      <c r="R77" s="144">
        <f t="shared" si="9"/>
        <v>68.999999999999986</v>
      </c>
      <c r="S77" s="23"/>
      <c r="T77" s="23"/>
    </row>
    <row r="78" spans="1:21" ht="33" customHeight="1" x14ac:dyDescent="0.25">
      <c r="A78" s="138">
        <v>60</v>
      </c>
      <c r="B78" s="154" t="s">
        <v>1857</v>
      </c>
      <c r="C78" s="154" t="s">
        <v>165</v>
      </c>
      <c r="D78" s="154">
        <v>8</v>
      </c>
      <c r="E78" s="155" t="s">
        <v>1854</v>
      </c>
      <c r="F78" s="154">
        <v>2024</v>
      </c>
      <c r="G78" s="153">
        <v>4</v>
      </c>
      <c r="H78" s="153">
        <v>0</v>
      </c>
      <c r="I78" s="153">
        <v>1</v>
      </c>
      <c r="J78" s="157">
        <f>G78*2+H78+I78</f>
        <v>9</v>
      </c>
      <c r="K78" s="154" t="s">
        <v>1855</v>
      </c>
      <c r="L78" s="140">
        <v>0.2</v>
      </c>
      <c r="M78" s="140">
        <v>0.1</v>
      </c>
      <c r="N78" s="140">
        <v>0.2</v>
      </c>
      <c r="O78" s="140">
        <v>1.1499999999999999</v>
      </c>
      <c r="P78" s="144">
        <f>((G78*L78*2)+(H78*M78)+(I78*N78))*O78*100</f>
        <v>206.99999999999997</v>
      </c>
      <c r="Q78" s="150">
        <v>3000</v>
      </c>
      <c r="R78" s="144">
        <f t="shared" si="9"/>
        <v>68.999999999999986</v>
      </c>
      <c r="S78" s="225"/>
      <c r="T78" s="225"/>
    </row>
    <row r="79" spans="1:21" ht="33" customHeight="1" x14ac:dyDescent="0.25">
      <c r="A79" s="138">
        <v>69</v>
      </c>
      <c r="B79" s="154" t="s">
        <v>1858</v>
      </c>
      <c r="C79" s="154" t="s">
        <v>165</v>
      </c>
      <c r="D79" s="154" t="s">
        <v>201</v>
      </c>
      <c r="E79" s="155" t="s">
        <v>1859</v>
      </c>
      <c r="F79" s="154">
        <v>2024</v>
      </c>
      <c r="G79" s="153">
        <v>4</v>
      </c>
      <c r="H79" s="153">
        <v>0</v>
      </c>
      <c r="I79" s="153">
        <v>1</v>
      </c>
      <c r="J79" s="157">
        <f>G79*2+H79+I79</f>
        <v>9</v>
      </c>
      <c r="K79" s="154" t="s">
        <v>1860</v>
      </c>
      <c r="L79" s="140">
        <v>0.1</v>
      </c>
      <c r="M79" s="140">
        <v>0</v>
      </c>
      <c r="N79" s="140">
        <v>0.1</v>
      </c>
      <c r="O79" s="140">
        <v>1</v>
      </c>
      <c r="P79" s="144">
        <f t="shared" ref="P79:P101" si="10">(((G79*L79*2)+(H79*M79)+(I79*N79))*O79)*100</f>
        <v>90</v>
      </c>
      <c r="Q79" s="150">
        <v>3000</v>
      </c>
      <c r="R79" s="144">
        <f t="shared" si="9"/>
        <v>30</v>
      </c>
      <c r="S79" s="62"/>
      <c r="T79" s="62"/>
    </row>
    <row r="80" spans="1:21" ht="33" customHeight="1" x14ac:dyDescent="0.25">
      <c r="A80" s="138">
        <v>88</v>
      </c>
      <c r="B80" s="154" t="s">
        <v>1861</v>
      </c>
      <c r="C80" s="154" t="s">
        <v>152</v>
      </c>
      <c r="D80" s="153">
        <v>15</v>
      </c>
      <c r="E80" s="155" t="s">
        <v>1862</v>
      </c>
      <c r="F80" s="154">
        <v>2024</v>
      </c>
      <c r="G80" s="153">
        <v>0</v>
      </c>
      <c r="H80" s="153">
        <v>6</v>
      </c>
      <c r="I80" s="153">
        <v>3</v>
      </c>
      <c r="J80" s="157">
        <f>(G80*2)+H80+I80</f>
        <v>9</v>
      </c>
      <c r="K80" s="153" t="s">
        <v>1863</v>
      </c>
      <c r="L80" s="151">
        <v>0.01</v>
      </c>
      <c r="M80" s="151">
        <v>0.1</v>
      </c>
      <c r="N80" s="151">
        <v>0.1</v>
      </c>
      <c r="O80" s="151">
        <v>1</v>
      </c>
      <c r="P80" s="159">
        <f t="shared" si="10"/>
        <v>90.000000000000014</v>
      </c>
      <c r="Q80" s="150">
        <v>24000</v>
      </c>
      <c r="R80" s="159">
        <f t="shared" si="9"/>
        <v>3.7500000000000009</v>
      </c>
      <c r="S80" s="62"/>
      <c r="T80" s="62"/>
      <c r="U80" s="62"/>
    </row>
    <row r="81" spans="1:21" ht="33" customHeight="1" x14ac:dyDescent="0.25">
      <c r="A81" s="138">
        <v>66</v>
      </c>
      <c r="B81" s="156" t="s">
        <v>1864</v>
      </c>
      <c r="C81" s="156" t="s">
        <v>165</v>
      </c>
      <c r="D81" s="156">
        <v>17</v>
      </c>
      <c r="E81" s="162" t="s">
        <v>1571</v>
      </c>
      <c r="F81" s="154">
        <v>2024</v>
      </c>
      <c r="G81" s="156">
        <v>4</v>
      </c>
      <c r="H81" s="156">
        <v>0</v>
      </c>
      <c r="I81" s="156">
        <v>0</v>
      </c>
      <c r="J81" s="163">
        <f>(G81*2)+H81+I81</f>
        <v>8</v>
      </c>
      <c r="K81" s="156" t="s">
        <v>1734</v>
      </c>
      <c r="L81" s="151">
        <v>0.1</v>
      </c>
      <c r="M81" s="151">
        <v>0</v>
      </c>
      <c r="N81" s="151">
        <v>0</v>
      </c>
      <c r="O81" s="151">
        <v>1</v>
      </c>
      <c r="P81" s="159">
        <f t="shared" si="10"/>
        <v>80</v>
      </c>
      <c r="Q81" s="142">
        <v>2000</v>
      </c>
      <c r="R81" s="159">
        <f t="shared" si="9"/>
        <v>40</v>
      </c>
      <c r="S81" s="62"/>
      <c r="T81" s="62"/>
      <c r="U81" s="62"/>
    </row>
    <row r="82" spans="1:21" ht="33" customHeight="1" x14ac:dyDescent="0.25">
      <c r="A82" s="138">
        <v>100</v>
      </c>
      <c r="B82" s="154" t="s">
        <v>1865</v>
      </c>
      <c r="C82" s="154" t="s">
        <v>165</v>
      </c>
      <c r="D82" s="154">
        <v>6</v>
      </c>
      <c r="E82" s="155" t="s">
        <v>1561</v>
      </c>
      <c r="F82" s="154">
        <v>2024</v>
      </c>
      <c r="G82" s="153">
        <v>2</v>
      </c>
      <c r="H82" s="153">
        <v>1</v>
      </c>
      <c r="I82" s="153">
        <v>3</v>
      </c>
      <c r="J82" s="157">
        <f>G82*2+H82+I82</f>
        <v>8</v>
      </c>
      <c r="K82" s="154" t="s">
        <v>1816</v>
      </c>
      <c r="L82" s="140">
        <v>0.2</v>
      </c>
      <c r="M82" s="140">
        <v>0.1</v>
      </c>
      <c r="N82" s="140">
        <v>0.2</v>
      </c>
      <c r="O82" s="140">
        <v>1</v>
      </c>
      <c r="P82" s="144">
        <f t="shared" si="10"/>
        <v>150</v>
      </c>
      <c r="Q82" s="150">
        <v>10000</v>
      </c>
      <c r="R82" s="144">
        <f t="shared" si="9"/>
        <v>15</v>
      </c>
      <c r="S82" s="62"/>
      <c r="T82" s="62"/>
    </row>
    <row r="83" spans="1:21" ht="33" customHeight="1" x14ac:dyDescent="0.25">
      <c r="A83" s="138">
        <v>56</v>
      </c>
      <c r="B83" s="154" t="s">
        <v>275</v>
      </c>
      <c r="C83" s="154" t="s">
        <v>152</v>
      </c>
      <c r="D83" s="154">
        <v>3</v>
      </c>
      <c r="E83" s="155" t="s">
        <v>1866</v>
      </c>
      <c r="F83" s="153">
        <v>2024</v>
      </c>
      <c r="G83" s="153">
        <v>1</v>
      </c>
      <c r="H83" s="153">
        <v>3</v>
      </c>
      <c r="I83" s="153">
        <v>1</v>
      </c>
      <c r="J83" s="157">
        <f>G83*2+H83+I83</f>
        <v>6</v>
      </c>
      <c r="K83" s="154" t="s">
        <v>185</v>
      </c>
      <c r="L83" s="140">
        <v>0.47</v>
      </c>
      <c r="M83" s="140">
        <v>0.98</v>
      </c>
      <c r="N83" s="140">
        <v>0.98</v>
      </c>
      <c r="O83" s="140">
        <v>1.3</v>
      </c>
      <c r="P83" s="144">
        <f t="shared" si="10"/>
        <v>631.79999999999995</v>
      </c>
      <c r="Q83" s="150">
        <v>10000</v>
      </c>
      <c r="R83" s="144">
        <f t="shared" si="9"/>
        <v>63.18</v>
      </c>
    </row>
    <row r="84" spans="1:21" ht="33" customHeight="1" x14ac:dyDescent="0.25">
      <c r="A84" s="138">
        <v>67</v>
      </c>
      <c r="B84" s="154" t="s">
        <v>1867</v>
      </c>
      <c r="C84" s="154" t="s">
        <v>165</v>
      </c>
      <c r="D84" s="154">
        <v>18</v>
      </c>
      <c r="E84" s="155" t="s">
        <v>1868</v>
      </c>
      <c r="F84" s="154">
        <v>2024</v>
      </c>
      <c r="G84" s="154">
        <v>4</v>
      </c>
      <c r="H84" s="153">
        <v>4</v>
      </c>
      <c r="I84" s="153">
        <v>6</v>
      </c>
      <c r="J84" s="153">
        <v>6</v>
      </c>
      <c r="K84" s="154" t="s">
        <v>185</v>
      </c>
      <c r="L84" s="164">
        <v>0.47</v>
      </c>
      <c r="M84" s="158">
        <v>0.47</v>
      </c>
      <c r="N84" s="158">
        <v>0.75</v>
      </c>
      <c r="O84" s="158">
        <v>1.1499999999999999</v>
      </c>
      <c r="P84" s="159">
        <f t="shared" si="10"/>
        <v>1166.0999999999999</v>
      </c>
      <c r="Q84" s="165">
        <v>30600</v>
      </c>
      <c r="R84" s="159">
        <f t="shared" si="9"/>
        <v>38.107843137254896</v>
      </c>
      <c r="S84" s="62"/>
      <c r="T84" s="62"/>
    </row>
    <row r="85" spans="1:21" ht="33" customHeight="1" x14ac:dyDescent="0.25">
      <c r="A85" s="138">
        <v>84</v>
      </c>
      <c r="B85" s="156" t="s">
        <v>1869</v>
      </c>
      <c r="C85" s="156" t="s">
        <v>152</v>
      </c>
      <c r="D85" s="156">
        <v>18</v>
      </c>
      <c r="E85" s="162" t="s">
        <v>1870</v>
      </c>
      <c r="F85" s="154">
        <v>2024</v>
      </c>
      <c r="G85" s="156">
        <v>0</v>
      </c>
      <c r="H85" s="156">
        <v>3</v>
      </c>
      <c r="I85" s="156">
        <v>3</v>
      </c>
      <c r="J85" s="163">
        <f>(G85*2)+H85+I85</f>
        <v>6</v>
      </c>
      <c r="K85" s="156" t="s">
        <v>1871</v>
      </c>
      <c r="L85" s="151">
        <v>0.4</v>
      </c>
      <c r="M85" s="151">
        <v>0.1</v>
      </c>
      <c r="N85" s="151">
        <v>0</v>
      </c>
      <c r="O85" s="151">
        <v>1.3</v>
      </c>
      <c r="P85" s="159">
        <f t="shared" si="10"/>
        <v>39.000000000000007</v>
      </c>
      <c r="Q85" s="142">
        <v>6000</v>
      </c>
      <c r="R85" s="159">
        <f t="shared" si="9"/>
        <v>6.5000000000000018</v>
      </c>
    </row>
    <row r="86" spans="1:21" ht="33" customHeight="1" x14ac:dyDescent="0.25">
      <c r="A86" s="138">
        <v>90</v>
      </c>
      <c r="B86" s="156" t="s">
        <v>1872</v>
      </c>
      <c r="C86" s="156" t="s">
        <v>152</v>
      </c>
      <c r="D86" s="156">
        <v>3</v>
      </c>
      <c r="E86" s="162" t="s">
        <v>1873</v>
      </c>
      <c r="F86" s="156">
        <v>2024</v>
      </c>
      <c r="G86" s="156">
        <v>0</v>
      </c>
      <c r="H86" s="156">
        <v>6</v>
      </c>
      <c r="I86" s="156">
        <v>0</v>
      </c>
      <c r="J86" s="163">
        <f>(G86*2)+H86+I86</f>
        <v>6</v>
      </c>
      <c r="K86" s="156" t="s">
        <v>1874</v>
      </c>
      <c r="L86" s="151">
        <v>0.9</v>
      </c>
      <c r="M86" s="151">
        <v>0.1</v>
      </c>
      <c r="N86" s="151">
        <v>0.1</v>
      </c>
      <c r="O86" s="151">
        <v>1</v>
      </c>
      <c r="P86" s="159">
        <f t="shared" si="10"/>
        <v>60.000000000000007</v>
      </c>
      <c r="Q86" s="142">
        <v>50000</v>
      </c>
      <c r="R86" s="159">
        <f t="shared" si="9"/>
        <v>1.2000000000000002</v>
      </c>
    </row>
    <row r="87" spans="1:21" ht="33" customHeight="1" x14ac:dyDescent="0.25">
      <c r="A87" s="138">
        <v>98</v>
      </c>
      <c r="B87" s="131" t="s">
        <v>1875</v>
      </c>
      <c r="C87" s="131" t="s">
        <v>165</v>
      </c>
      <c r="D87" s="131">
        <v>9</v>
      </c>
      <c r="E87" s="160" t="s">
        <v>1838</v>
      </c>
      <c r="F87" s="154">
        <v>2024</v>
      </c>
      <c r="G87" s="131">
        <v>2</v>
      </c>
      <c r="H87" s="131">
        <v>1</v>
      </c>
      <c r="I87" s="131">
        <v>1</v>
      </c>
      <c r="J87" s="139">
        <f>(G87*2)+H87+I87</f>
        <v>6</v>
      </c>
      <c r="K87" s="154" t="s">
        <v>1816</v>
      </c>
      <c r="L87" s="141">
        <v>0.1</v>
      </c>
      <c r="M87" s="141">
        <v>0</v>
      </c>
      <c r="N87" s="141">
        <v>0.1</v>
      </c>
      <c r="O87" s="141">
        <v>1</v>
      </c>
      <c r="P87" s="136">
        <f t="shared" si="10"/>
        <v>50</v>
      </c>
      <c r="Q87" s="142">
        <v>20000</v>
      </c>
      <c r="R87" s="136">
        <f t="shared" si="9"/>
        <v>2.5</v>
      </c>
      <c r="S87" s="23"/>
      <c r="T87" s="23"/>
    </row>
    <row r="88" spans="1:21" ht="33" customHeight="1" x14ac:dyDescent="0.25">
      <c r="A88" s="138">
        <v>99</v>
      </c>
      <c r="B88" s="154" t="s">
        <v>1876</v>
      </c>
      <c r="C88" s="154" t="s">
        <v>165</v>
      </c>
      <c r="D88" s="154">
        <v>15</v>
      </c>
      <c r="E88" s="155" t="s">
        <v>1877</v>
      </c>
      <c r="F88" s="154">
        <v>2024</v>
      </c>
      <c r="G88" s="153">
        <v>0</v>
      </c>
      <c r="H88" s="153">
        <v>3</v>
      </c>
      <c r="I88" s="153">
        <v>3</v>
      </c>
      <c r="J88" s="157">
        <f>G88*2+H88+I88</f>
        <v>6</v>
      </c>
      <c r="K88" s="154" t="s">
        <v>1816</v>
      </c>
      <c r="L88" s="140">
        <v>0.2</v>
      </c>
      <c r="M88" s="140">
        <v>0.1</v>
      </c>
      <c r="N88" s="140">
        <v>0.2</v>
      </c>
      <c r="O88" s="140">
        <v>1</v>
      </c>
      <c r="P88" s="144">
        <f t="shared" si="10"/>
        <v>90.000000000000014</v>
      </c>
      <c r="Q88" s="150">
        <v>5000</v>
      </c>
      <c r="R88" s="144">
        <f t="shared" si="9"/>
        <v>18.000000000000004</v>
      </c>
      <c r="S88" s="62"/>
      <c r="T88" s="62"/>
    </row>
    <row r="89" spans="1:21" ht="33" customHeight="1" x14ac:dyDescent="0.25">
      <c r="A89" s="138">
        <v>101</v>
      </c>
      <c r="B89" s="154" t="s">
        <v>1878</v>
      </c>
      <c r="C89" s="154" t="s">
        <v>165</v>
      </c>
      <c r="D89" s="154">
        <v>6</v>
      </c>
      <c r="E89" s="155" t="s">
        <v>1561</v>
      </c>
      <c r="F89" s="154">
        <v>2024</v>
      </c>
      <c r="G89" s="153">
        <v>1</v>
      </c>
      <c r="H89" s="153">
        <v>1</v>
      </c>
      <c r="I89" s="153">
        <v>3</v>
      </c>
      <c r="J89" s="157">
        <f>G89*2+H89+I89</f>
        <v>6</v>
      </c>
      <c r="K89" s="154" t="s">
        <v>1816</v>
      </c>
      <c r="L89" s="140">
        <v>0.2</v>
      </c>
      <c r="M89" s="140">
        <v>0.1</v>
      </c>
      <c r="N89" s="140">
        <v>0.2</v>
      </c>
      <c r="O89" s="140">
        <v>1</v>
      </c>
      <c r="P89" s="144">
        <f t="shared" si="10"/>
        <v>110.00000000000001</v>
      </c>
      <c r="Q89" s="150">
        <v>11500</v>
      </c>
      <c r="R89" s="144">
        <f t="shared" si="9"/>
        <v>9.5652173913043494</v>
      </c>
      <c r="S89" s="62"/>
      <c r="T89" s="62"/>
    </row>
    <row r="90" spans="1:21" ht="33" customHeight="1" x14ac:dyDescent="0.25">
      <c r="A90" s="138">
        <v>70</v>
      </c>
      <c r="B90" s="153" t="s">
        <v>1879</v>
      </c>
      <c r="C90" s="153" t="s">
        <v>152</v>
      </c>
      <c r="D90" s="153">
        <v>12</v>
      </c>
      <c r="E90" s="155" t="s">
        <v>1880</v>
      </c>
      <c r="F90" s="154">
        <v>2024</v>
      </c>
      <c r="G90" s="153">
        <v>2</v>
      </c>
      <c r="H90" s="153">
        <v>0</v>
      </c>
      <c r="I90" s="153">
        <v>0</v>
      </c>
      <c r="J90" s="157">
        <f>(G90*2)+H90+I90</f>
        <v>4</v>
      </c>
      <c r="K90" s="154" t="s">
        <v>1881</v>
      </c>
      <c r="L90" s="140">
        <v>0.3</v>
      </c>
      <c r="M90" s="140">
        <v>0.1</v>
      </c>
      <c r="N90" s="140">
        <v>0.1</v>
      </c>
      <c r="O90" s="140">
        <v>1</v>
      </c>
      <c r="P90" s="144">
        <f t="shared" si="10"/>
        <v>120</v>
      </c>
      <c r="Q90" s="142">
        <v>300</v>
      </c>
      <c r="R90" s="144">
        <f t="shared" si="9"/>
        <v>400</v>
      </c>
      <c r="S90" s="62"/>
      <c r="T90" s="62"/>
    </row>
    <row r="91" spans="1:21" ht="33" customHeight="1" x14ac:dyDescent="0.25">
      <c r="A91" s="138">
        <v>85</v>
      </c>
      <c r="B91" s="154" t="s">
        <v>1882</v>
      </c>
      <c r="C91" s="154" t="s">
        <v>165</v>
      </c>
      <c r="D91" s="153">
        <v>16</v>
      </c>
      <c r="E91" s="155" t="s">
        <v>1821</v>
      </c>
      <c r="F91" s="154">
        <v>2024</v>
      </c>
      <c r="G91" s="153">
        <v>0</v>
      </c>
      <c r="H91" s="153">
        <v>3</v>
      </c>
      <c r="I91" s="153">
        <v>1</v>
      </c>
      <c r="J91" s="157">
        <f>(G91*2)+H91+I91</f>
        <v>4</v>
      </c>
      <c r="K91" s="153" t="s">
        <v>1883</v>
      </c>
      <c r="L91" s="151">
        <v>0.4</v>
      </c>
      <c r="M91" s="151">
        <v>0.4</v>
      </c>
      <c r="N91" s="151">
        <v>0.1</v>
      </c>
      <c r="O91" s="151">
        <v>1.3</v>
      </c>
      <c r="P91" s="159">
        <f t="shared" si="10"/>
        <v>169.00000000000003</v>
      </c>
      <c r="Q91" s="150">
        <v>30000</v>
      </c>
      <c r="R91" s="159">
        <f t="shared" si="9"/>
        <v>5.6333333333333337</v>
      </c>
      <c r="S91" s="62"/>
      <c r="T91" s="62"/>
    </row>
    <row r="92" spans="1:21" ht="33" customHeight="1" x14ac:dyDescent="0.25">
      <c r="A92" s="138">
        <v>102</v>
      </c>
      <c r="B92" s="154" t="s">
        <v>1884</v>
      </c>
      <c r="C92" s="154" t="s">
        <v>165</v>
      </c>
      <c r="D92" s="154">
        <v>6</v>
      </c>
      <c r="E92" s="155" t="s">
        <v>1561</v>
      </c>
      <c r="F92" s="154">
        <v>2024</v>
      </c>
      <c r="G92" s="153">
        <v>0</v>
      </c>
      <c r="H92" s="153">
        <v>1</v>
      </c>
      <c r="I92" s="153">
        <v>3</v>
      </c>
      <c r="J92" s="157">
        <f>G92*2+H92+I92</f>
        <v>4</v>
      </c>
      <c r="K92" s="154" t="s">
        <v>1816</v>
      </c>
      <c r="L92" s="140">
        <v>0.2</v>
      </c>
      <c r="M92" s="140">
        <v>0.1</v>
      </c>
      <c r="N92" s="140">
        <v>0.2</v>
      </c>
      <c r="O92" s="140">
        <v>1</v>
      </c>
      <c r="P92" s="144">
        <f t="shared" si="10"/>
        <v>70</v>
      </c>
      <c r="Q92" s="150">
        <v>11000</v>
      </c>
      <c r="R92" s="144">
        <f t="shared" si="9"/>
        <v>6.3636363636363642</v>
      </c>
      <c r="S92" s="62"/>
      <c r="T92" s="62"/>
    </row>
    <row r="93" spans="1:21" ht="33" customHeight="1" x14ac:dyDescent="0.25">
      <c r="A93" s="138">
        <v>105</v>
      </c>
      <c r="B93" s="154" t="s">
        <v>1885</v>
      </c>
      <c r="C93" s="154" t="s">
        <v>165</v>
      </c>
      <c r="D93" s="154">
        <v>10</v>
      </c>
      <c r="E93" s="155" t="s">
        <v>1561</v>
      </c>
      <c r="F93" s="154">
        <v>2024</v>
      </c>
      <c r="G93" s="153">
        <v>0</v>
      </c>
      <c r="H93" s="153">
        <v>1</v>
      </c>
      <c r="I93" s="153">
        <v>3</v>
      </c>
      <c r="J93" s="157">
        <f>G93*2+H93+I93</f>
        <v>4</v>
      </c>
      <c r="K93" s="154" t="s">
        <v>1816</v>
      </c>
      <c r="L93" s="140">
        <v>0.2</v>
      </c>
      <c r="M93" s="140">
        <v>0.1</v>
      </c>
      <c r="N93" s="140">
        <v>0.2</v>
      </c>
      <c r="O93" s="140">
        <v>1.3</v>
      </c>
      <c r="P93" s="144">
        <f t="shared" si="10"/>
        <v>91.000000000000014</v>
      </c>
      <c r="Q93" s="150">
        <v>13500</v>
      </c>
      <c r="R93" s="244">
        <f t="shared" si="9"/>
        <v>6.7407407407407414</v>
      </c>
      <c r="S93" s="62"/>
      <c r="T93" s="62"/>
    </row>
    <row r="94" spans="1:21" ht="33" customHeight="1" x14ac:dyDescent="0.25">
      <c r="A94" s="138">
        <v>76</v>
      </c>
      <c r="B94" s="156" t="s">
        <v>1886</v>
      </c>
      <c r="C94" s="156" t="s">
        <v>165</v>
      </c>
      <c r="D94" s="156" t="s">
        <v>1510</v>
      </c>
      <c r="E94" s="162" t="s">
        <v>1571</v>
      </c>
      <c r="F94" s="156">
        <v>2024</v>
      </c>
      <c r="G94" s="156">
        <v>1</v>
      </c>
      <c r="H94" s="156">
        <v>0</v>
      </c>
      <c r="I94" s="156">
        <v>0</v>
      </c>
      <c r="J94" s="163">
        <f t="shared" ref="J94:J99" si="11">(G94*2)+H94+I94</f>
        <v>2</v>
      </c>
      <c r="K94" s="156" t="s">
        <v>1887</v>
      </c>
      <c r="L94" s="151">
        <v>0.1</v>
      </c>
      <c r="M94" s="151">
        <v>0</v>
      </c>
      <c r="N94" s="151">
        <v>0</v>
      </c>
      <c r="O94" s="151">
        <v>1.3</v>
      </c>
      <c r="P94" s="159">
        <f t="shared" si="10"/>
        <v>26</v>
      </c>
      <c r="Q94" s="142">
        <v>2000</v>
      </c>
      <c r="R94" s="224">
        <f t="shared" si="9"/>
        <v>13</v>
      </c>
    </row>
    <row r="95" spans="1:21" ht="33" customHeight="1" x14ac:dyDescent="0.25">
      <c r="A95" s="138">
        <v>77</v>
      </c>
      <c r="B95" s="156" t="s">
        <v>1888</v>
      </c>
      <c r="C95" s="156" t="s">
        <v>165</v>
      </c>
      <c r="D95" s="156">
        <v>11</v>
      </c>
      <c r="E95" s="162" t="s">
        <v>1571</v>
      </c>
      <c r="F95" s="156">
        <v>2024</v>
      </c>
      <c r="G95" s="156">
        <v>1</v>
      </c>
      <c r="H95" s="156">
        <v>0</v>
      </c>
      <c r="I95" s="156">
        <v>0</v>
      </c>
      <c r="J95" s="163">
        <f t="shared" si="11"/>
        <v>2</v>
      </c>
      <c r="K95" s="156" t="s">
        <v>1889</v>
      </c>
      <c r="L95" s="151">
        <v>0.1</v>
      </c>
      <c r="M95" s="151">
        <v>0</v>
      </c>
      <c r="N95" s="151">
        <v>0</v>
      </c>
      <c r="O95" s="151">
        <v>1.3</v>
      </c>
      <c r="P95" s="159">
        <f t="shared" si="10"/>
        <v>26</v>
      </c>
      <c r="Q95" s="142">
        <v>2000</v>
      </c>
      <c r="R95" s="159">
        <f t="shared" si="9"/>
        <v>13</v>
      </c>
      <c r="S95" s="23"/>
      <c r="T95" s="23"/>
    </row>
    <row r="96" spans="1:21" ht="33" customHeight="1" x14ac:dyDescent="0.25">
      <c r="A96" s="138">
        <v>79</v>
      </c>
      <c r="B96" s="156" t="s">
        <v>1890</v>
      </c>
      <c r="C96" s="156" t="s">
        <v>165</v>
      </c>
      <c r="D96" s="156">
        <v>17</v>
      </c>
      <c r="E96" s="162" t="s">
        <v>1571</v>
      </c>
      <c r="F96" s="156">
        <v>2024</v>
      </c>
      <c r="G96" s="156">
        <v>1</v>
      </c>
      <c r="H96" s="156">
        <v>0</v>
      </c>
      <c r="I96" s="156">
        <v>0</v>
      </c>
      <c r="J96" s="163">
        <f t="shared" si="11"/>
        <v>2</v>
      </c>
      <c r="K96" s="156" t="s">
        <v>1734</v>
      </c>
      <c r="L96" s="151">
        <v>0.1</v>
      </c>
      <c r="M96" s="151">
        <v>0</v>
      </c>
      <c r="N96" s="151">
        <v>0</v>
      </c>
      <c r="O96" s="151">
        <v>1</v>
      </c>
      <c r="P96" s="159">
        <f t="shared" si="10"/>
        <v>20</v>
      </c>
      <c r="Q96" s="142">
        <v>2000</v>
      </c>
      <c r="R96" s="159">
        <f t="shared" si="9"/>
        <v>10</v>
      </c>
      <c r="S96" s="23"/>
      <c r="T96" s="23"/>
    </row>
    <row r="97" spans="1:21" ht="33" customHeight="1" x14ac:dyDescent="0.25">
      <c r="A97" s="138">
        <v>80</v>
      </c>
      <c r="B97" s="156" t="s">
        <v>1891</v>
      </c>
      <c r="C97" s="156" t="s">
        <v>165</v>
      </c>
      <c r="D97" s="156">
        <v>16</v>
      </c>
      <c r="E97" s="162" t="s">
        <v>1571</v>
      </c>
      <c r="F97" s="156">
        <v>2024</v>
      </c>
      <c r="G97" s="156">
        <v>1</v>
      </c>
      <c r="H97" s="156">
        <v>0</v>
      </c>
      <c r="I97" s="156">
        <v>0</v>
      </c>
      <c r="J97" s="163">
        <f t="shared" si="11"/>
        <v>2</v>
      </c>
      <c r="K97" s="156" t="s">
        <v>1734</v>
      </c>
      <c r="L97" s="151">
        <v>0.1</v>
      </c>
      <c r="M97" s="151">
        <v>0</v>
      </c>
      <c r="N97" s="151">
        <v>0</v>
      </c>
      <c r="O97" s="151">
        <v>1</v>
      </c>
      <c r="P97" s="159">
        <f t="shared" si="10"/>
        <v>20</v>
      </c>
      <c r="Q97" s="142">
        <v>2000</v>
      </c>
      <c r="R97" s="159">
        <f t="shared" si="9"/>
        <v>10</v>
      </c>
      <c r="S97" s="62"/>
      <c r="T97" s="62"/>
    </row>
    <row r="98" spans="1:21" ht="33" customHeight="1" x14ac:dyDescent="0.25">
      <c r="A98" s="138">
        <v>81</v>
      </c>
      <c r="B98" s="156" t="s">
        <v>1892</v>
      </c>
      <c r="C98" s="156" t="s">
        <v>165</v>
      </c>
      <c r="D98" s="156">
        <v>17</v>
      </c>
      <c r="E98" s="162" t="s">
        <v>1571</v>
      </c>
      <c r="F98" s="156">
        <v>2024</v>
      </c>
      <c r="G98" s="156">
        <v>1</v>
      </c>
      <c r="H98" s="156">
        <v>0</v>
      </c>
      <c r="I98" s="156">
        <v>0</v>
      </c>
      <c r="J98" s="163">
        <f t="shared" si="11"/>
        <v>2</v>
      </c>
      <c r="K98" s="156" t="s">
        <v>1893</v>
      </c>
      <c r="L98" s="151">
        <v>0.1</v>
      </c>
      <c r="M98" s="151">
        <v>0</v>
      </c>
      <c r="N98" s="151">
        <v>0</v>
      </c>
      <c r="O98" s="151">
        <v>1</v>
      </c>
      <c r="P98" s="159">
        <f t="shared" si="10"/>
        <v>20</v>
      </c>
      <c r="Q98" s="142">
        <v>2000</v>
      </c>
      <c r="R98" s="159">
        <f t="shared" si="9"/>
        <v>10</v>
      </c>
    </row>
    <row r="99" spans="1:21" s="62" customFormat="1" ht="33" customHeight="1" x14ac:dyDescent="0.25">
      <c r="A99" s="138">
        <v>91</v>
      </c>
      <c r="B99" s="156" t="s">
        <v>1894</v>
      </c>
      <c r="C99" s="156" t="s">
        <v>165</v>
      </c>
      <c r="D99" s="156">
        <v>3</v>
      </c>
      <c r="E99" s="162" t="s">
        <v>1895</v>
      </c>
      <c r="F99" s="154">
        <v>2024</v>
      </c>
      <c r="G99" s="156">
        <v>0</v>
      </c>
      <c r="H99" s="156">
        <v>1</v>
      </c>
      <c r="I99" s="156">
        <v>1</v>
      </c>
      <c r="J99" s="163">
        <f t="shared" si="11"/>
        <v>2</v>
      </c>
      <c r="K99" s="156" t="s">
        <v>1896</v>
      </c>
      <c r="L99" s="151">
        <v>0.9</v>
      </c>
      <c r="M99" s="151">
        <v>0.1</v>
      </c>
      <c r="N99" s="151">
        <v>0.1</v>
      </c>
      <c r="O99" s="151">
        <v>1</v>
      </c>
      <c r="P99" s="159">
        <f t="shared" si="10"/>
        <v>20</v>
      </c>
      <c r="Q99" s="142">
        <v>32000</v>
      </c>
      <c r="R99" s="159">
        <f t="shared" si="9"/>
        <v>0.625</v>
      </c>
      <c r="S99" s="23"/>
      <c r="T99" s="23"/>
    </row>
    <row r="100" spans="1:21" ht="33" customHeight="1" x14ac:dyDescent="0.25">
      <c r="A100" s="138">
        <v>96</v>
      </c>
      <c r="B100" s="154" t="s">
        <v>1897</v>
      </c>
      <c r="C100" s="154" t="s">
        <v>165</v>
      </c>
      <c r="D100" s="154">
        <v>14</v>
      </c>
      <c r="E100" s="155" t="s">
        <v>1561</v>
      </c>
      <c r="F100" s="154">
        <v>2024</v>
      </c>
      <c r="G100" s="153">
        <v>0</v>
      </c>
      <c r="H100" s="153">
        <v>1</v>
      </c>
      <c r="I100" s="153">
        <v>1</v>
      </c>
      <c r="J100" s="157">
        <f>G100*2+H100+I100</f>
        <v>2</v>
      </c>
      <c r="K100" s="154" t="s">
        <v>1816</v>
      </c>
      <c r="L100" s="140">
        <v>0.2</v>
      </c>
      <c r="M100" s="140">
        <v>0.1</v>
      </c>
      <c r="N100" s="140">
        <v>0.2</v>
      </c>
      <c r="O100" s="140">
        <v>1</v>
      </c>
      <c r="P100" s="144">
        <f t="shared" si="10"/>
        <v>30.000000000000004</v>
      </c>
      <c r="Q100" s="150">
        <v>10000</v>
      </c>
      <c r="R100" s="144">
        <f t="shared" si="9"/>
        <v>3.0000000000000004</v>
      </c>
      <c r="S100" s="62"/>
      <c r="T100" s="62"/>
    </row>
    <row r="101" spans="1:21" ht="33" customHeight="1" x14ac:dyDescent="0.25">
      <c r="A101" s="138">
        <v>106</v>
      </c>
      <c r="B101" s="131" t="s">
        <v>1898</v>
      </c>
      <c r="C101" s="131" t="s">
        <v>165</v>
      </c>
      <c r="D101" s="131" t="s">
        <v>188</v>
      </c>
      <c r="E101" s="160" t="s">
        <v>1838</v>
      </c>
      <c r="F101" s="154">
        <v>2024</v>
      </c>
      <c r="G101" s="131">
        <v>0</v>
      </c>
      <c r="H101" s="131">
        <v>1</v>
      </c>
      <c r="I101" s="131">
        <v>1</v>
      </c>
      <c r="J101" s="139">
        <f>(G101*2)+H101+I101</f>
        <v>2</v>
      </c>
      <c r="K101" s="154" t="s">
        <v>1816</v>
      </c>
      <c r="L101" s="141">
        <v>0.1</v>
      </c>
      <c r="M101" s="141">
        <v>0</v>
      </c>
      <c r="N101" s="141">
        <v>0.1</v>
      </c>
      <c r="O101" s="141">
        <v>1</v>
      </c>
      <c r="P101" s="136">
        <f t="shared" si="10"/>
        <v>10</v>
      </c>
      <c r="Q101" s="142">
        <v>20000</v>
      </c>
      <c r="R101" s="136">
        <f t="shared" si="9"/>
        <v>0.5</v>
      </c>
      <c r="S101" s="23"/>
      <c r="T101" s="23"/>
    </row>
    <row r="102" spans="1:21" ht="33" customHeight="1" x14ac:dyDescent="0.25">
      <c r="A102" s="138">
        <v>75</v>
      </c>
      <c r="B102" s="154" t="s">
        <v>1899</v>
      </c>
      <c r="C102" s="154" t="s">
        <v>165</v>
      </c>
      <c r="D102" s="154" t="s">
        <v>949</v>
      </c>
      <c r="E102" s="155" t="s">
        <v>1854</v>
      </c>
      <c r="F102" s="154">
        <v>2024</v>
      </c>
      <c r="G102" s="153">
        <v>0</v>
      </c>
      <c r="H102" s="153">
        <v>0</v>
      </c>
      <c r="I102" s="153">
        <v>1</v>
      </c>
      <c r="J102" s="157">
        <f>G102*2+H102+I102</f>
        <v>1</v>
      </c>
      <c r="K102" s="154" t="s">
        <v>1855</v>
      </c>
      <c r="L102" s="140">
        <v>0.2</v>
      </c>
      <c r="M102" s="140">
        <v>0.1</v>
      </c>
      <c r="N102" s="140">
        <v>0.2</v>
      </c>
      <c r="O102" s="140">
        <v>1.1499999999999999</v>
      </c>
      <c r="P102" s="144">
        <f>((G102*L102*2)+(H102*M102)+(I102*N102))*O102*100</f>
        <v>23</v>
      </c>
      <c r="Q102" s="150">
        <v>1500</v>
      </c>
      <c r="R102" s="144">
        <f t="shared" si="9"/>
        <v>15.333333333333332</v>
      </c>
    </row>
    <row r="103" spans="1:21" ht="33" customHeight="1" x14ac:dyDescent="0.25">
      <c r="A103" s="138">
        <v>83</v>
      </c>
      <c r="B103" s="154" t="s">
        <v>1900</v>
      </c>
      <c r="C103" s="154" t="s">
        <v>165</v>
      </c>
      <c r="D103" s="154" t="s">
        <v>949</v>
      </c>
      <c r="E103" s="155" t="s">
        <v>1854</v>
      </c>
      <c r="F103" s="154">
        <v>2024</v>
      </c>
      <c r="G103" s="153">
        <v>0</v>
      </c>
      <c r="H103" s="153">
        <v>0</v>
      </c>
      <c r="I103" s="153">
        <v>1</v>
      </c>
      <c r="J103" s="157">
        <f>G103*2+H103+I103</f>
        <v>1</v>
      </c>
      <c r="K103" s="154" t="s">
        <v>1855</v>
      </c>
      <c r="L103" s="140">
        <v>0.2</v>
      </c>
      <c r="M103" s="140">
        <v>0.1</v>
      </c>
      <c r="N103" s="140">
        <v>0.2</v>
      </c>
      <c r="O103" s="140">
        <v>1.1499999999999999</v>
      </c>
      <c r="P103" s="144">
        <f>((G103*L103*2)+(H103*M103)+(I103*N103))*O103*100</f>
        <v>23</v>
      </c>
      <c r="Q103" s="150">
        <v>3500</v>
      </c>
      <c r="R103" s="144">
        <f t="shared" si="9"/>
        <v>6.5714285714285721</v>
      </c>
      <c r="S103" s="62"/>
      <c r="T103" s="62"/>
    </row>
    <row r="104" spans="1:21" ht="33" customHeight="1" x14ac:dyDescent="0.25">
      <c r="A104" s="138">
        <v>94</v>
      </c>
      <c r="B104" s="154" t="s">
        <v>1901</v>
      </c>
      <c r="C104" s="154" t="s">
        <v>165</v>
      </c>
      <c r="D104" s="154" t="s">
        <v>949</v>
      </c>
      <c r="E104" s="155" t="s">
        <v>1854</v>
      </c>
      <c r="F104" s="154">
        <v>2024</v>
      </c>
      <c r="G104" s="153">
        <v>0</v>
      </c>
      <c r="H104" s="153">
        <v>0</v>
      </c>
      <c r="I104" s="153">
        <v>1</v>
      </c>
      <c r="J104" s="157">
        <f>G104*2+H104+I104</f>
        <v>1</v>
      </c>
      <c r="K104" s="154" t="s">
        <v>1855</v>
      </c>
      <c r="L104" s="140">
        <v>0.2</v>
      </c>
      <c r="M104" s="140">
        <v>0.1</v>
      </c>
      <c r="N104" s="140">
        <v>0.2</v>
      </c>
      <c r="O104" s="140">
        <v>1.1499999999999999</v>
      </c>
      <c r="P104" s="144">
        <f>((G104*L104*2)+(H104*M104)+(I104*N104))*O104*100</f>
        <v>23</v>
      </c>
      <c r="Q104" s="150">
        <v>3000</v>
      </c>
      <c r="R104" s="144">
        <f t="shared" si="9"/>
        <v>7.6666666666666661</v>
      </c>
    </row>
    <row r="105" spans="1:21" ht="33" customHeight="1" x14ac:dyDescent="0.25">
      <c r="A105" s="138">
        <v>104</v>
      </c>
      <c r="B105" s="154" t="s">
        <v>1902</v>
      </c>
      <c r="C105" s="154" t="s">
        <v>165</v>
      </c>
      <c r="D105" s="154" t="s">
        <v>949</v>
      </c>
      <c r="E105" s="155" t="s">
        <v>1854</v>
      </c>
      <c r="F105" s="154">
        <v>2024</v>
      </c>
      <c r="G105" s="153">
        <v>0</v>
      </c>
      <c r="H105" s="153">
        <v>0</v>
      </c>
      <c r="I105" s="153">
        <v>1</v>
      </c>
      <c r="J105" s="157">
        <f>G105*2+H105+I105</f>
        <v>1</v>
      </c>
      <c r="K105" s="154" t="s">
        <v>1855</v>
      </c>
      <c r="L105" s="140">
        <v>0.2</v>
      </c>
      <c r="M105" s="140">
        <v>0.1</v>
      </c>
      <c r="N105" s="140">
        <v>0.2</v>
      </c>
      <c r="O105" s="140">
        <v>1.1499999999999999</v>
      </c>
      <c r="P105" s="144">
        <f>((G105*L105*2)+(H105*M105)+(I105*N105))*O105*100</f>
        <v>23</v>
      </c>
      <c r="Q105" s="150">
        <v>2000</v>
      </c>
      <c r="R105" s="144">
        <f t="shared" si="9"/>
        <v>11.5</v>
      </c>
      <c r="S105" s="62"/>
      <c r="T105" s="62"/>
      <c r="U105" s="62"/>
    </row>
    <row r="106" spans="1:21" ht="33" customHeight="1" x14ac:dyDescent="0.25">
      <c r="A106" s="138">
        <v>92</v>
      </c>
      <c r="B106" s="156" t="s">
        <v>1903</v>
      </c>
      <c r="C106" s="156" t="s">
        <v>165</v>
      </c>
      <c r="D106" s="156">
        <v>5</v>
      </c>
      <c r="E106" s="162" t="s">
        <v>1571</v>
      </c>
      <c r="F106" s="156">
        <v>2024</v>
      </c>
      <c r="G106" s="156">
        <v>0</v>
      </c>
      <c r="H106" s="156">
        <v>0</v>
      </c>
      <c r="I106" s="156">
        <v>0</v>
      </c>
      <c r="J106" s="163">
        <f t="shared" ref="J106:J133" si="12">(G106*2)+H106+I106</f>
        <v>0</v>
      </c>
      <c r="K106" s="156" t="s">
        <v>1904</v>
      </c>
      <c r="L106" s="151">
        <v>0.1</v>
      </c>
      <c r="M106" s="151">
        <v>0</v>
      </c>
      <c r="N106" s="151">
        <v>0</v>
      </c>
      <c r="O106" s="151">
        <v>1.3</v>
      </c>
      <c r="P106" s="159">
        <f t="shared" ref="P106:P137" si="13">(((G106*L106*2)+(H106*M106)+(I106*N106))*O106)*100</f>
        <v>0</v>
      </c>
      <c r="Q106" s="142">
        <v>2000</v>
      </c>
      <c r="R106" s="159">
        <f t="shared" si="9"/>
        <v>0</v>
      </c>
      <c r="S106" s="62"/>
      <c r="T106" s="62"/>
      <c r="U106" s="62"/>
    </row>
    <row r="107" spans="1:21" ht="33" customHeight="1" x14ac:dyDescent="0.25">
      <c r="A107" s="138">
        <v>93</v>
      </c>
      <c r="B107" s="156" t="s">
        <v>1905</v>
      </c>
      <c r="C107" s="156" t="s">
        <v>165</v>
      </c>
      <c r="D107" s="156">
        <v>11</v>
      </c>
      <c r="E107" s="162" t="s">
        <v>1571</v>
      </c>
      <c r="F107" s="156">
        <v>2024</v>
      </c>
      <c r="G107" s="156">
        <v>0</v>
      </c>
      <c r="H107" s="156">
        <v>0</v>
      </c>
      <c r="I107" s="156">
        <v>0</v>
      </c>
      <c r="J107" s="163">
        <f t="shared" si="12"/>
        <v>0</v>
      </c>
      <c r="K107" s="156" t="s">
        <v>1906</v>
      </c>
      <c r="L107" s="151">
        <v>0.1</v>
      </c>
      <c r="M107" s="151">
        <v>0</v>
      </c>
      <c r="N107" s="151">
        <v>0</v>
      </c>
      <c r="O107" s="151">
        <v>1.3</v>
      </c>
      <c r="P107" s="159">
        <f t="shared" si="13"/>
        <v>0</v>
      </c>
      <c r="Q107" s="142">
        <v>2000</v>
      </c>
      <c r="R107" s="159">
        <f t="shared" si="9"/>
        <v>0</v>
      </c>
    </row>
    <row r="108" spans="1:21" ht="33" customHeight="1" x14ac:dyDescent="0.25">
      <c r="A108" s="138">
        <v>10</v>
      </c>
      <c r="B108" s="154" t="s">
        <v>1907</v>
      </c>
      <c r="C108" s="154" t="s">
        <v>165</v>
      </c>
      <c r="D108" s="154">
        <v>6</v>
      </c>
      <c r="E108" s="155" t="s">
        <v>1908</v>
      </c>
      <c r="F108" s="154">
        <v>2023</v>
      </c>
      <c r="G108" s="153">
        <v>10</v>
      </c>
      <c r="H108" s="153">
        <v>9</v>
      </c>
      <c r="I108" s="153">
        <v>6</v>
      </c>
      <c r="J108" s="157">
        <f t="shared" si="12"/>
        <v>35</v>
      </c>
      <c r="K108" s="154" t="s">
        <v>1909</v>
      </c>
      <c r="L108" s="158">
        <v>0.15</v>
      </c>
      <c r="M108" s="158">
        <v>0</v>
      </c>
      <c r="N108" s="158">
        <v>0</v>
      </c>
      <c r="O108" s="158">
        <v>1</v>
      </c>
      <c r="P108" s="144">
        <f t="shared" si="13"/>
        <v>300</v>
      </c>
      <c r="Q108" s="150">
        <v>2040</v>
      </c>
      <c r="R108" s="144">
        <v>147.05882349999999</v>
      </c>
      <c r="S108" s="62"/>
      <c r="T108" s="62"/>
      <c r="U108" s="62"/>
    </row>
    <row r="109" spans="1:21" ht="33" customHeight="1" x14ac:dyDescent="0.25">
      <c r="A109" s="138">
        <v>36</v>
      </c>
      <c r="B109" s="154" t="s">
        <v>1910</v>
      </c>
      <c r="C109" s="154" t="s">
        <v>165</v>
      </c>
      <c r="D109" s="154" t="s">
        <v>268</v>
      </c>
      <c r="E109" s="155" t="s">
        <v>1911</v>
      </c>
      <c r="F109" s="154">
        <v>2023</v>
      </c>
      <c r="G109" s="153">
        <v>10</v>
      </c>
      <c r="H109" s="153">
        <v>6</v>
      </c>
      <c r="I109" s="153">
        <v>6</v>
      </c>
      <c r="J109" s="157">
        <f t="shared" si="12"/>
        <v>32</v>
      </c>
      <c r="K109" s="154" t="s">
        <v>68</v>
      </c>
      <c r="L109" s="158">
        <v>0.2</v>
      </c>
      <c r="M109" s="158">
        <v>0</v>
      </c>
      <c r="N109" s="158">
        <v>0</v>
      </c>
      <c r="O109" s="158">
        <v>1.3</v>
      </c>
      <c r="P109" s="144">
        <f t="shared" si="13"/>
        <v>520</v>
      </c>
      <c r="Q109" s="150">
        <v>20400</v>
      </c>
      <c r="R109" s="144">
        <v>25.49019608</v>
      </c>
      <c r="S109" s="23"/>
      <c r="T109" s="23"/>
      <c r="U109" s="23"/>
    </row>
    <row r="110" spans="1:21" ht="33" customHeight="1" x14ac:dyDescent="0.25">
      <c r="A110" s="138">
        <v>40</v>
      </c>
      <c r="B110" s="156" t="s">
        <v>1912</v>
      </c>
      <c r="C110" s="156" t="s">
        <v>165</v>
      </c>
      <c r="D110" s="156">
        <v>6</v>
      </c>
      <c r="E110" s="162" t="s">
        <v>1913</v>
      </c>
      <c r="F110" s="154">
        <v>2023</v>
      </c>
      <c r="G110" s="156">
        <v>8</v>
      </c>
      <c r="H110" s="156">
        <v>6</v>
      </c>
      <c r="I110" s="156">
        <v>9</v>
      </c>
      <c r="J110" s="163">
        <f t="shared" si="12"/>
        <v>31</v>
      </c>
      <c r="K110" s="154" t="s">
        <v>1914</v>
      </c>
      <c r="L110" s="151">
        <v>0.4</v>
      </c>
      <c r="M110" s="151">
        <v>0.1</v>
      </c>
      <c r="N110" s="151">
        <v>0</v>
      </c>
      <c r="O110" s="151">
        <v>1.1499999999999999</v>
      </c>
      <c r="P110" s="159">
        <f t="shared" si="13"/>
        <v>804.99999999999989</v>
      </c>
      <c r="Q110" s="142">
        <v>45000</v>
      </c>
      <c r="R110" s="159">
        <f t="shared" ref="R110:R115" si="14">(P110/Q110)*1000</f>
        <v>17.888888888888886</v>
      </c>
    </row>
    <row r="111" spans="1:21" s="152" customFormat="1" ht="33" customHeight="1" x14ac:dyDescent="0.25">
      <c r="A111" s="138">
        <v>31</v>
      </c>
      <c r="B111" s="156" t="s">
        <v>1915</v>
      </c>
      <c r="C111" s="156" t="s">
        <v>165</v>
      </c>
      <c r="D111" s="156" t="s">
        <v>959</v>
      </c>
      <c r="E111" s="162" t="s">
        <v>1916</v>
      </c>
      <c r="F111" s="154">
        <v>2023</v>
      </c>
      <c r="G111" s="156">
        <v>8</v>
      </c>
      <c r="H111" s="156">
        <v>6</v>
      </c>
      <c r="I111" s="156">
        <v>6</v>
      </c>
      <c r="J111" s="163">
        <f t="shared" si="12"/>
        <v>28</v>
      </c>
      <c r="K111" s="154" t="s">
        <v>1914</v>
      </c>
      <c r="L111" s="151">
        <v>0.4</v>
      </c>
      <c r="M111" s="151">
        <v>0.1</v>
      </c>
      <c r="N111" s="151">
        <v>0</v>
      </c>
      <c r="O111" s="151">
        <v>1.3</v>
      </c>
      <c r="P111" s="159">
        <f t="shared" si="13"/>
        <v>910</v>
      </c>
      <c r="Q111" s="142">
        <v>30000</v>
      </c>
      <c r="R111" s="159">
        <f t="shared" si="14"/>
        <v>30.333333333333332</v>
      </c>
      <c r="S111" s="226"/>
      <c r="T111" s="226"/>
      <c r="U111" s="226"/>
    </row>
    <row r="112" spans="1:21" s="152" customFormat="1" ht="33" customHeight="1" x14ac:dyDescent="0.25">
      <c r="A112" s="138">
        <v>29</v>
      </c>
      <c r="B112" s="154" t="s">
        <v>1917</v>
      </c>
      <c r="C112" s="154" t="s">
        <v>165</v>
      </c>
      <c r="D112" s="154" t="s">
        <v>1043</v>
      </c>
      <c r="E112" s="155" t="s">
        <v>1918</v>
      </c>
      <c r="F112" s="154">
        <v>2023</v>
      </c>
      <c r="G112" s="153">
        <v>10</v>
      </c>
      <c r="H112" s="153">
        <v>3</v>
      </c>
      <c r="I112" s="153">
        <v>3</v>
      </c>
      <c r="J112" s="157">
        <f t="shared" si="12"/>
        <v>26</v>
      </c>
      <c r="K112" s="154" t="s">
        <v>1919</v>
      </c>
      <c r="L112" s="158">
        <v>0.4</v>
      </c>
      <c r="M112" s="158">
        <v>0.1</v>
      </c>
      <c r="N112" s="158">
        <v>0</v>
      </c>
      <c r="O112" s="158">
        <v>1.1499999999999999</v>
      </c>
      <c r="P112" s="144">
        <f t="shared" si="13"/>
        <v>954.5</v>
      </c>
      <c r="Q112" s="150">
        <v>25500</v>
      </c>
      <c r="R112" s="159">
        <f t="shared" si="14"/>
        <v>37.431372549019606</v>
      </c>
      <c r="S112" s="226"/>
      <c r="T112" s="226"/>
      <c r="U112" s="226"/>
    </row>
    <row r="113" spans="1:25" s="152" customFormat="1" ht="33" customHeight="1" x14ac:dyDescent="0.25">
      <c r="A113" s="138">
        <v>30</v>
      </c>
      <c r="B113" s="154" t="s">
        <v>1920</v>
      </c>
      <c r="C113" s="154" t="s">
        <v>165</v>
      </c>
      <c r="D113" s="154">
        <v>15</v>
      </c>
      <c r="E113" s="155" t="s">
        <v>1921</v>
      </c>
      <c r="F113" s="154">
        <v>2023</v>
      </c>
      <c r="G113" s="153">
        <v>10</v>
      </c>
      <c r="H113" s="153">
        <v>3</v>
      </c>
      <c r="I113" s="153">
        <v>3</v>
      </c>
      <c r="J113" s="157">
        <f t="shared" si="12"/>
        <v>26</v>
      </c>
      <c r="K113" s="154" t="s">
        <v>1922</v>
      </c>
      <c r="L113" s="158">
        <v>0.6</v>
      </c>
      <c r="M113" s="158">
        <v>0</v>
      </c>
      <c r="N113" s="158">
        <v>0</v>
      </c>
      <c r="O113" s="158">
        <v>1</v>
      </c>
      <c r="P113" s="144">
        <f t="shared" si="13"/>
        <v>1200</v>
      </c>
      <c r="Q113" s="150">
        <v>32640</v>
      </c>
      <c r="R113" s="159">
        <f t="shared" si="14"/>
        <v>36.764705882352942</v>
      </c>
      <c r="V113" s="226"/>
      <c r="W113" s="226"/>
      <c r="X113" s="226"/>
      <c r="Y113" s="226"/>
    </row>
    <row r="114" spans="1:25" ht="33" customHeight="1" x14ac:dyDescent="0.25">
      <c r="A114" s="138">
        <v>33</v>
      </c>
      <c r="B114" s="154" t="s">
        <v>1923</v>
      </c>
      <c r="C114" s="154" t="s">
        <v>165</v>
      </c>
      <c r="D114" s="154">
        <v>17</v>
      </c>
      <c r="E114" s="155" t="s">
        <v>1924</v>
      </c>
      <c r="F114" s="154">
        <v>2023</v>
      </c>
      <c r="G114" s="153">
        <v>10</v>
      </c>
      <c r="H114" s="153">
        <v>3</v>
      </c>
      <c r="I114" s="153">
        <v>3</v>
      </c>
      <c r="J114" s="157">
        <f t="shared" si="12"/>
        <v>26</v>
      </c>
      <c r="K114" s="154" t="s">
        <v>1925</v>
      </c>
      <c r="L114" s="158">
        <v>0.6</v>
      </c>
      <c r="M114" s="158">
        <v>0</v>
      </c>
      <c r="N114" s="158">
        <v>0</v>
      </c>
      <c r="O114" s="158">
        <v>1.1499999999999999</v>
      </c>
      <c r="P114" s="144">
        <f t="shared" si="13"/>
        <v>1380</v>
      </c>
      <c r="Q114" s="150">
        <v>51000</v>
      </c>
      <c r="R114" s="159">
        <f t="shared" si="14"/>
        <v>27.058823529411764</v>
      </c>
      <c r="S114" s="23"/>
      <c r="T114" s="23"/>
      <c r="U114" s="23"/>
    </row>
    <row r="115" spans="1:25" s="152" customFormat="1" ht="33" customHeight="1" x14ac:dyDescent="0.25">
      <c r="A115" s="138">
        <v>22</v>
      </c>
      <c r="B115" s="154" t="s">
        <v>1926</v>
      </c>
      <c r="C115" s="154" t="s">
        <v>165</v>
      </c>
      <c r="D115" s="154">
        <v>19</v>
      </c>
      <c r="E115" s="155" t="s">
        <v>1927</v>
      </c>
      <c r="F115" s="156">
        <v>2023</v>
      </c>
      <c r="G115" s="153">
        <v>6</v>
      </c>
      <c r="H115" s="153">
        <v>6</v>
      </c>
      <c r="I115" s="153">
        <v>6</v>
      </c>
      <c r="J115" s="157">
        <f t="shared" si="12"/>
        <v>24</v>
      </c>
      <c r="K115" s="154" t="s">
        <v>1928</v>
      </c>
      <c r="L115" s="158">
        <v>1</v>
      </c>
      <c r="M115" s="158">
        <v>0.56000000000000005</v>
      </c>
      <c r="N115" s="158">
        <v>0.56000000000000005</v>
      </c>
      <c r="O115" s="158">
        <v>1</v>
      </c>
      <c r="P115" s="144">
        <f t="shared" si="13"/>
        <v>1872</v>
      </c>
      <c r="Q115" s="150">
        <v>40800</v>
      </c>
      <c r="R115" s="144">
        <f t="shared" si="14"/>
        <v>45.882352941176471</v>
      </c>
    </row>
    <row r="116" spans="1:25" ht="33" customHeight="1" x14ac:dyDescent="0.25">
      <c r="A116" s="138">
        <v>25</v>
      </c>
      <c r="B116" s="154" t="s">
        <v>1929</v>
      </c>
      <c r="C116" s="154" t="s">
        <v>165</v>
      </c>
      <c r="D116" s="154" t="s">
        <v>959</v>
      </c>
      <c r="E116" s="155" t="s">
        <v>303</v>
      </c>
      <c r="F116" s="154">
        <v>2023</v>
      </c>
      <c r="G116" s="153">
        <v>6</v>
      </c>
      <c r="H116" s="153">
        <v>6</v>
      </c>
      <c r="I116" s="153">
        <v>6</v>
      </c>
      <c r="J116" s="157">
        <f t="shared" si="12"/>
        <v>24</v>
      </c>
      <c r="K116" s="166" t="s">
        <v>1930</v>
      </c>
      <c r="L116" s="158">
        <v>0.2</v>
      </c>
      <c r="M116" s="158">
        <v>0</v>
      </c>
      <c r="N116" s="158">
        <v>0</v>
      </c>
      <c r="O116" s="158">
        <v>1</v>
      </c>
      <c r="P116" s="144">
        <f t="shared" si="13"/>
        <v>240.00000000000003</v>
      </c>
      <c r="Q116" s="150">
        <v>6120</v>
      </c>
      <c r="R116" s="144">
        <v>39.215686269999999</v>
      </c>
      <c r="S116" s="62"/>
      <c r="T116" s="62"/>
      <c r="U116" s="62"/>
    </row>
    <row r="117" spans="1:25" ht="33" customHeight="1" x14ac:dyDescent="0.25">
      <c r="A117" s="138">
        <v>27</v>
      </c>
      <c r="B117" s="154" t="s">
        <v>1931</v>
      </c>
      <c r="C117" s="154" t="s">
        <v>165</v>
      </c>
      <c r="D117" s="154">
        <v>3</v>
      </c>
      <c r="E117" s="155" t="s">
        <v>1932</v>
      </c>
      <c r="F117" s="154">
        <v>2023</v>
      </c>
      <c r="G117" s="153">
        <v>6</v>
      </c>
      <c r="H117" s="153">
        <v>6</v>
      </c>
      <c r="I117" s="153">
        <v>6</v>
      </c>
      <c r="J117" s="157">
        <f t="shared" si="12"/>
        <v>24</v>
      </c>
      <c r="K117" s="154" t="s">
        <v>1933</v>
      </c>
      <c r="L117" s="158">
        <v>1</v>
      </c>
      <c r="M117" s="158">
        <v>0</v>
      </c>
      <c r="N117" s="158">
        <v>0</v>
      </c>
      <c r="O117" s="158">
        <v>1.1499999999999999</v>
      </c>
      <c r="P117" s="144">
        <f t="shared" si="13"/>
        <v>1380</v>
      </c>
      <c r="Q117" s="150">
        <v>35700</v>
      </c>
      <c r="R117" s="144">
        <v>38.655462180000001</v>
      </c>
      <c r="S117" s="62"/>
      <c r="T117" s="62"/>
      <c r="U117" s="62"/>
      <c r="V117" s="62"/>
      <c r="W117" s="62"/>
      <c r="X117" s="62"/>
      <c r="Y117" s="62"/>
    </row>
    <row r="118" spans="1:25" ht="33" customHeight="1" x14ac:dyDescent="0.25">
      <c r="A118" s="138">
        <v>28</v>
      </c>
      <c r="B118" s="154" t="s">
        <v>1934</v>
      </c>
      <c r="C118" s="154" t="s">
        <v>165</v>
      </c>
      <c r="D118" s="154">
        <v>12</v>
      </c>
      <c r="E118" s="155" t="s">
        <v>1935</v>
      </c>
      <c r="F118" s="154">
        <v>2023</v>
      </c>
      <c r="G118" s="153">
        <v>6</v>
      </c>
      <c r="H118" s="153">
        <v>6</v>
      </c>
      <c r="I118" s="153">
        <v>6</v>
      </c>
      <c r="J118" s="157">
        <f t="shared" si="12"/>
        <v>24</v>
      </c>
      <c r="K118" s="154" t="s">
        <v>1936</v>
      </c>
      <c r="L118" s="158">
        <v>0.2</v>
      </c>
      <c r="M118" s="158">
        <v>0</v>
      </c>
      <c r="N118" s="158">
        <v>0</v>
      </c>
      <c r="O118" s="158">
        <v>1.3</v>
      </c>
      <c r="P118" s="144">
        <f t="shared" si="13"/>
        <v>312.00000000000006</v>
      </c>
      <c r="Q118" s="150">
        <v>8160</v>
      </c>
      <c r="R118" s="144">
        <v>38.235294119999999</v>
      </c>
    </row>
    <row r="119" spans="1:25" ht="33" customHeight="1" x14ac:dyDescent="0.25">
      <c r="A119" s="138">
        <v>39</v>
      </c>
      <c r="B119" s="154" t="s">
        <v>1937</v>
      </c>
      <c r="C119" s="154" t="s">
        <v>165</v>
      </c>
      <c r="D119" s="154">
        <v>3</v>
      </c>
      <c r="E119" s="155" t="s">
        <v>1932</v>
      </c>
      <c r="F119" s="154">
        <v>2023</v>
      </c>
      <c r="G119" s="153">
        <v>6</v>
      </c>
      <c r="H119" s="153">
        <v>6</v>
      </c>
      <c r="I119" s="153">
        <v>6</v>
      </c>
      <c r="J119" s="157">
        <f t="shared" si="12"/>
        <v>24</v>
      </c>
      <c r="K119" s="154" t="s">
        <v>636</v>
      </c>
      <c r="L119" s="158">
        <v>1</v>
      </c>
      <c r="M119" s="158">
        <v>0</v>
      </c>
      <c r="N119" s="158">
        <v>0</v>
      </c>
      <c r="O119" s="158">
        <v>1.1499999999999999</v>
      </c>
      <c r="P119" s="144">
        <f t="shared" si="13"/>
        <v>1380</v>
      </c>
      <c r="Q119" s="150">
        <v>76500</v>
      </c>
      <c r="R119" s="144">
        <v>18.039215689999999</v>
      </c>
    </row>
    <row r="120" spans="1:25" ht="33" customHeight="1" x14ac:dyDescent="0.25">
      <c r="A120" s="138">
        <v>52</v>
      </c>
      <c r="B120" s="90" t="s">
        <v>1938</v>
      </c>
      <c r="C120" s="90" t="s">
        <v>165</v>
      </c>
      <c r="D120" s="90" t="s">
        <v>361</v>
      </c>
      <c r="E120" s="208" t="s">
        <v>1939</v>
      </c>
      <c r="F120" s="90">
        <v>2023</v>
      </c>
      <c r="G120" s="111">
        <v>6</v>
      </c>
      <c r="H120" s="111">
        <v>6</v>
      </c>
      <c r="I120" s="111">
        <v>6</v>
      </c>
      <c r="J120" s="132">
        <f t="shared" si="12"/>
        <v>24</v>
      </c>
      <c r="K120" s="90" t="s">
        <v>1940</v>
      </c>
      <c r="L120" s="134">
        <v>0.26</v>
      </c>
      <c r="M120" s="134">
        <v>0</v>
      </c>
      <c r="N120" s="134">
        <v>0</v>
      </c>
      <c r="O120" s="134">
        <v>1</v>
      </c>
      <c r="P120" s="130">
        <f t="shared" si="13"/>
        <v>312</v>
      </c>
      <c r="Q120" s="220">
        <v>2040</v>
      </c>
      <c r="R120" s="130">
        <v>152.94117650000001</v>
      </c>
    </row>
    <row r="121" spans="1:25" ht="33" customHeight="1" x14ac:dyDescent="0.25">
      <c r="A121" s="138">
        <v>14</v>
      </c>
      <c r="B121" s="154" t="s">
        <v>1941</v>
      </c>
      <c r="C121" s="154" t="s">
        <v>165</v>
      </c>
      <c r="D121" s="154">
        <v>8</v>
      </c>
      <c r="E121" s="155" t="s">
        <v>1942</v>
      </c>
      <c r="F121" s="154">
        <v>2023</v>
      </c>
      <c r="G121" s="153">
        <v>8</v>
      </c>
      <c r="H121" s="153">
        <v>1</v>
      </c>
      <c r="I121" s="153">
        <v>6</v>
      </c>
      <c r="J121" s="157">
        <f t="shared" si="12"/>
        <v>23</v>
      </c>
      <c r="K121" s="154" t="s">
        <v>1943</v>
      </c>
      <c r="L121" s="158">
        <v>0.13</v>
      </c>
      <c r="M121" s="158">
        <v>0</v>
      </c>
      <c r="N121" s="158">
        <v>0</v>
      </c>
      <c r="O121" s="158">
        <v>1</v>
      </c>
      <c r="P121" s="144">
        <f t="shared" si="13"/>
        <v>208</v>
      </c>
      <c r="Q121" s="150">
        <v>2040</v>
      </c>
      <c r="R121" s="144">
        <v>101.9607843</v>
      </c>
    </row>
    <row r="122" spans="1:25" ht="33" customHeight="1" x14ac:dyDescent="0.25">
      <c r="A122" s="138">
        <v>26</v>
      </c>
      <c r="B122" s="154" t="s">
        <v>1944</v>
      </c>
      <c r="C122" s="154" t="s">
        <v>165</v>
      </c>
      <c r="D122" s="154">
        <v>13</v>
      </c>
      <c r="E122" s="155" t="s">
        <v>1945</v>
      </c>
      <c r="F122" s="154">
        <v>2023</v>
      </c>
      <c r="G122" s="153">
        <v>4</v>
      </c>
      <c r="H122" s="153">
        <v>6</v>
      </c>
      <c r="I122" s="153">
        <v>9</v>
      </c>
      <c r="J122" s="157">
        <f t="shared" si="12"/>
        <v>23</v>
      </c>
      <c r="K122" s="154" t="s">
        <v>1946</v>
      </c>
      <c r="L122" s="158">
        <v>0.1</v>
      </c>
      <c r="M122" s="158">
        <v>0.1</v>
      </c>
      <c r="N122" s="158">
        <v>1</v>
      </c>
      <c r="O122" s="158">
        <v>1.1499999999999999</v>
      </c>
      <c r="P122" s="144">
        <f t="shared" si="13"/>
        <v>1196</v>
      </c>
      <c r="Q122" s="150">
        <v>30600</v>
      </c>
      <c r="R122" s="144">
        <v>39.084967319999997</v>
      </c>
    </row>
    <row r="123" spans="1:25" ht="33" customHeight="1" x14ac:dyDescent="0.25">
      <c r="A123" s="138">
        <v>13</v>
      </c>
      <c r="B123" s="154" t="s">
        <v>1947</v>
      </c>
      <c r="C123" s="154" t="s">
        <v>165</v>
      </c>
      <c r="D123" s="154">
        <v>17</v>
      </c>
      <c r="E123" s="155" t="s">
        <v>1948</v>
      </c>
      <c r="F123" s="154">
        <v>2023</v>
      </c>
      <c r="G123" s="153">
        <v>8</v>
      </c>
      <c r="H123" s="153">
        <v>5</v>
      </c>
      <c r="I123" s="153">
        <v>1</v>
      </c>
      <c r="J123" s="157">
        <f t="shared" si="12"/>
        <v>22</v>
      </c>
      <c r="K123" s="154" t="s">
        <v>1949</v>
      </c>
      <c r="L123" s="158">
        <v>0.9</v>
      </c>
      <c r="M123" s="158">
        <v>0.56000000000000005</v>
      </c>
      <c r="N123" s="158">
        <v>0</v>
      </c>
      <c r="O123" s="158">
        <v>1.1499999999999999</v>
      </c>
      <c r="P123" s="144">
        <f t="shared" si="13"/>
        <v>1977.9999999999998</v>
      </c>
      <c r="Q123" s="150">
        <v>15300</v>
      </c>
      <c r="R123" s="159">
        <f>(P123/Q123)*1000</f>
        <v>129.28104575163397</v>
      </c>
    </row>
    <row r="124" spans="1:25" ht="33" customHeight="1" x14ac:dyDescent="0.25">
      <c r="A124" s="138">
        <v>15</v>
      </c>
      <c r="B124" s="154" t="s">
        <v>1950</v>
      </c>
      <c r="C124" s="154" t="s">
        <v>165</v>
      </c>
      <c r="D124" s="154">
        <v>13</v>
      </c>
      <c r="E124" s="155" t="s">
        <v>1951</v>
      </c>
      <c r="F124" s="154">
        <v>2023</v>
      </c>
      <c r="G124" s="153">
        <v>6</v>
      </c>
      <c r="H124" s="153">
        <v>6</v>
      </c>
      <c r="I124" s="153">
        <v>3</v>
      </c>
      <c r="J124" s="157">
        <f t="shared" si="12"/>
        <v>21</v>
      </c>
      <c r="K124" s="154" t="s">
        <v>1914</v>
      </c>
      <c r="L124" s="158">
        <v>0.1</v>
      </c>
      <c r="M124" s="158">
        <v>0.1</v>
      </c>
      <c r="N124" s="158">
        <v>0</v>
      </c>
      <c r="O124" s="158">
        <v>1</v>
      </c>
      <c r="P124" s="144">
        <f t="shared" si="13"/>
        <v>180.00000000000003</v>
      </c>
      <c r="Q124" s="150">
        <v>2040</v>
      </c>
      <c r="R124" s="159">
        <f>(P124/Q124)*1000</f>
        <v>88.235294117647072</v>
      </c>
    </row>
    <row r="125" spans="1:25" ht="33" customHeight="1" x14ac:dyDescent="0.25">
      <c r="A125" s="138">
        <v>12</v>
      </c>
      <c r="B125" s="154" t="s">
        <v>1952</v>
      </c>
      <c r="C125" s="154" t="s">
        <v>165</v>
      </c>
      <c r="D125" s="154">
        <v>3</v>
      </c>
      <c r="E125" s="177" t="s">
        <v>1953</v>
      </c>
      <c r="F125" s="153">
        <v>2023</v>
      </c>
      <c r="G125" s="153">
        <v>4</v>
      </c>
      <c r="H125" s="153">
        <v>6</v>
      </c>
      <c r="I125" s="153">
        <v>6</v>
      </c>
      <c r="J125" s="157">
        <f t="shared" si="12"/>
        <v>20</v>
      </c>
      <c r="K125" s="154" t="s">
        <v>185</v>
      </c>
      <c r="L125" s="140">
        <v>0.47</v>
      </c>
      <c r="M125" s="140">
        <v>0.98</v>
      </c>
      <c r="N125" s="140">
        <v>0.98</v>
      </c>
      <c r="O125" s="140">
        <v>1.3</v>
      </c>
      <c r="P125" s="144">
        <f t="shared" si="13"/>
        <v>2017.6</v>
      </c>
      <c r="Q125" s="142">
        <v>10000</v>
      </c>
      <c r="R125" s="144">
        <f>(P125/Q125)*1000</f>
        <v>201.76</v>
      </c>
    </row>
    <row r="126" spans="1:25" ht="33" customHeight="1" x14ac:dyDescent="0.25">
      <c r="A126" s="138">
        <v>19</v>
      </c>
      <c r="B126" s="154" t="s">
        <v>1954</v>
      </c>
      <c r="C126" s="154" t="s">
        <v>165</v>
      </c>
      <c r="D126" s="154">
        <v>17</v>
      </c>
      <c r="E126" s="155" t="s">
        <v>1955</v>
      </c>
      <c r="F126" s="154">
        <v>2023</v>
      </c>
      <c r="G126" s="153">
        <v>8</v>
      </c>
      <c r="H126" s="153">
        <v>3</v>
      </c>
      <c r="I126" s="153">
        <v>1</v>
      </c>
      <c r="J126" s="157">
        <f t="shared" si="12"/>
        <v>20</v>
      </c>
      <c r="K126" s="154" t="s">
        <v>1956</v>
      </c>
      <c r="L126" s="158">
        <v>0.6</v>
      </c>
      <c r="M126" s="158">
        <v>0</v>
      </c>
      <c r="N126" s="158">
        <v>0</v>
      </c>
      <c r="O126" s="158">
        <v>1.1499999999999999</v>
      </c>
      <c r="P126" s="144">
        <f t="shared" si="13"/>
        <v>1104</v>
      </c>
      <c r="Q126" s="150">
        <v>20400</v>
      </c>
      <c r="R126" s="144">
        <v>54.117647060000003</v>
      </c>
    </row>
    <row r="127" spans="1:25" ht="33" customHeight="1" x14ac:dyDescent="0.25">
      <c r="A127" s="138">
        <v>43</v>
      </c>
      <c r="B127" s="154" t="s">
        <v>1957</v>
      </c>
      <c r="C127" s="154" t="s">
        <v>165</v>
      </c>
      <c r="D127" s="154">
        <v>3</v>
      </c>
      <c r="E127" s="155" t="s">
        <v>1958</v>
      </c>
      <c r="F127" s="154">
        <v>2023</v>
      </c>
      <c r="G127" s="153">
        <v>4</v>
      </c>
      <c r="H127" s="153">
        <v>9</v>
      </c>
      <c r="I127" s="153">
        <v>3</v>
      </c>
      <c r="J127" s="157">
        <f t="shared" si="12"/>
        <v>20</v>
      </c>
      <c r="K127" s="154" t="s">
        <v>1959</v>
      </c>
      <c r="L127" s="158">
        <v>0.5</v>
      </c>
      <c r="M127" s="158">
        <v>0.15</v>
      </c>
      <c r="N127" s="158">
        <v>0</v>
      </c>
      <c r="O127" s="158">
        <v>1.3</v>
      </c>
      <c r="P127" s="144">
        <f t="shared" si="13"/>
        <v>695.5</v>
      </c>
      <c r="Q127" s="150">
        <v>40800</v>
      </c>
      <c r="R127" s="144">
        <v>17.046568629999999</v>
      </c>
    </row>
    <row r="128" spans="1:25" ht="33" customHeight="1" x14ac:dyDescent="0.25">
      <c r="A128" s="138">
        <v>20</v>
      </c>
      <c r="B128" s="154" t="s">
        <v>1960</v>
      </c>
      <c r="C128" s="154" t="s">
        <v>165</v>
      </c>
      <c r="D128" s="154">
        <v>17</v>
      </c>
      <c r="E128" s="155" t="s">
        <v>1961</v>
      </c>
      <c r="F128" s="154">
        <v>2023</v>
      </c>
      <c r="G128" s="153">
        <v>2</v>
      </c>
      <c r="H128" s="153">
        <v>9</v>
      </c>
      <c r="I128" s="153">
        <v>6</v>
      </c>
      <c r="J128" s="157">
        <f t="shared" si="12"/>
        <v>19</v>
      </c>
      <c r="K128" s="154" t="s">
        <v>1962</v>
      </c>
      <c r="L128" s="158">
        <v>1</v>
      </c>
      <c r="M128" s="158">
        <v>0.75</v>
      </c>
      <c r="N128" s="158">
        <v>0</v>
      </c>
      <c r="O128" s="158">
        <v>1</v>
      </c>
      <c r="P128" s="144">
        <f t="shared" si="13"/>
        <v>1075</v>
      </c>
      <c r="Q128" s="150">
        <v>20400</v>
      </c>
      <c r="R128" s="144">
        <f>(P128/Q128)*1000</f>
        <v>52.696078431372548</v>
      </c>
    </row>
    <row r="129" spans="1:21" ht="33" customHeight="1" x14ac:dyDescent="0.25">
      <c r="A129" s="138">
        <v>42</v>
      </c>
      <c r="B129" s="154" t="s">
        <v>1963</v>
      </c>
      <c r="C129" s="154" t="s">
        <v>152</v>
      </c>
      <c r="D129" s="154">
        <v>14</v>
      </c>
      <c r="E129" s="155" t="s">
        <v>1964</v>
      </c>
      <c r="F129" s="154">
        <v>2023</v>
      </c>
      <c r="G129" s="153">
        <v>6</v>
      </c>
      <c r="H129" s="153">
        <v>6</v>
      </c>
      <c r="I129" s="153">
        <v>1</v>
      </c>
      <c r="J129" s="157">
        <f t="shared" si="12"/>
        <v>19</v>
      </c>
      <c r="K129" s="154" t="s">
        <v>1965</v>
      </c>
      <c r="L129" s="158">
        <v>0.5</v>
      </c>
      <c r="M129" s="158">
        <v>0</v>
      </c>
      <c r="N129" s="158">
        <v>0</v>
      </c>
      <c r="O129" s="158">
        <v>1.3</v>
      </c>
      <c r="P129" s="144">
        <f t="shared" si="13"/>
        <v>780.00000000000011</v>
      </c>
      <c r="Q129" s="150">
        <v>44360</v>
      </c>
      <c r="R129" s="144">
        <f>(P129/Q129)*1000</f>
        <v>17.583408476104601</v>
      </c>
    </row>
    <row r="130" spans="1:21" ht="33" customHeight="1" x14ac:dyDescent="0.25">
      <c r="A130" s="138">
        <v>23</v>
      </c>
      <c r="B130" s="154" t="s">
        <v>1966</v>
      </c>
      <c r="C130" s="154" t="s">
        <v>165</v>
      </c>
      <c r="D130" s="154">
        <v>6</v>
      </c>
      <c r="E130" s="155" t="s">
        <v>1967</v>
      </c>
      <c r="F130" s="154">
        <v>2023</v>
      </c>
      <c r="G130" s="153">
        <v>6</v>
      </c>
      <c r="H130" s="153">
        <v>3</v>
      </c>
      <c r="I130" s="153">
        <v>3</v>
      </c>
      <c r="J130" s="157">
        <f t="shared" si="12"/>
        <v>18</v>
      </c>
      <c r="K130" s="154" t="s">
        <v>1968</v>
      </c>
      <c r="L130" s="158">
        <v>0.6</v>
      </c>
      <c r="M130" s="158">
        <v>0</v>
      </c>
      <c r="N130" s="158">
        <v>0</v>
      </c>
      <c r="O130" s="158">
        <v>1</v>
      </c>
      <c r="P130" s="144">
        <f t="shared" si="13"/>
        <v>719.99999999999989</v>
      </c>
      <c r="Q130" s="150">
        <v>16320</v>
      </c>
      <c r="R130" s="159">
        <f>(P130/Q130)*1000</f>
        <v>44.117647058823522</v>
      </c>
    </row>
    <row r="131" spans="1:21" ht="33" customHeight="1" x14ac:dyDescent="0.25">
      <c r="A131" s="138">
        <v>24</v>
      </c>
      <c r="B131" s="154" t="s">
        <v>1969</v>
      </c>
      <c r="C131" s="154" t="s">
        <v>165</v>
      </c>
      <c r="D131" s="154" t="s">
        <v>933</v>
      </c>
      <c r="E131" s="155" t="s">
        <v>1970</v>
      </c>
      <c r="F131" s="154">
        <v>2023</v>
      </c>
      <c r="G131" s="153">
        <v>6</v>
      </c>
      <c r="H131" s="153">
        <v>5</v>
      </c>
      <c r="I131" s="153">
        <v>1</v>
      </c>
      <c r="J131" s="157">
        <f t="shared" si="12"/>
        <v>18</v>
      </c>
      <c r="K131" s="154" t="s">
        <v>80</v>
      </c>
      <c r="L131" s="158">
        <v>0.6</v>
      </c>
      <c r="M131" s="158">
        <v>0</v>
      </c>
      <c r="N131" s="158">
        <v>0</v>
      </c>
      <c r="O131" s="158">
        <v>1</v>
      </c>
      <c r="P131" s="144">
        <f t="shared" si="13"/>
        <v>719.99999999999989</v>
      </c>
      <c r="Q131" s="150">
        <v>18360</v>
      </c>
      <c r="R131" s="144">
        <v>39.215686269999999</v>
      </c>
    </row>
    <row r="132" spans="1:21" ht="33" customHeight="1" x14ac:dyDescent="0.25">
      <c r="A132" s="138">
        <v>45</v>
      </c>
      <c r="B132" s="156" t="s">
        <v>1971</v>
      </c>
      <c r="C132" s="156" t="s">
        <v>165</v>
      </c>
      <c r="D132" s="156">
        <v>8</v>
      </c>
      <c r="E132" s="162" t="s">
        <v>1916</v>
      </c>
      <c r="F132" s="154">
        <v>2023</v>
      </c>
      <c r="G132" s="156">
        <v>6</v>
      </c>
      <c r="H132" s="156">
        <v>6</v>
      </c>
      <c r="I132" s="156">
        <v>0</v>
      </c>
      <c r="J132" s="163">
        <f t="shared" si="12"/>
        <v>18</v>
      </c>
      <c r="K132" s="154" t="s">
        <v>1914</v>
      </c>
      <c r="L132" s="151">
        <v>0.4</v>
      </c>
      <c r="M132" s="151">
        <v>0.1</v>
      </c>
      <c r="N132" s="151">
        <v>0</v>
      </c>
      <c r="O132" s="151">
        <v>1.3</v>
      </c>
      <c r="P132" s="159">
        <f t="shared" si="13"/>
        <v>702</v>
      </c>
      <c r="Q132" s="142">
        <v>55000</v>
      </c>
      <c r="R132" s="159">
        <f>(P132/Q132)*1000</f>
        <v>12.763636363636364</v>
      </c>
    </row>
    <row r="133" spans="1:21" ht="33" customHeight="1" x14ac:dyDescent="0.25">
      <c r="A133" s="138">
        <v>38</v>
      </c>
      <c r="B133" s="154" t="s">
        <v>1972</v>
      </c>
      <c r="C133" s="154" t="s">
        <v>165</v>
      </c>
      <c r="D133" s="154">
        <v>9</v>
      </c>
      <c r="E133" s="155" t="s">
        <v>1973</v>
      </c>
      <c r="F133" s="154">
        <v>2023</v>
      </c>
      <c r="G133" s="153">
        <v>4</v>
      </c>
      <c r="H133" s="153">
        <v>6</v>
      </c>
      <c r="I133" s="153">
        <v>3</v>
      </c>
      <c r="J133" s="157">
        <f t="shared" si="12"/>
        <v>17</v>
      </c>
      <c r="K133" s="154" t="s">
        <v>1974</v>
      </c>
      <c r="L133" s="158">
        <v>0.9</v>
      </c>
      <c r="M133" s="158">
        <v>0.6</v>
      </c>
      <c r="N133" s="158">
        <v>0.1</v>
      </c>
      <c r="O133" s="158">
        <v>1.1499999999999999</v>
      </c>
      <c r="P133" s="144">
        <f t="shared" si="13"/>
        <v>1276.5</v>
      </c>
      <c r="Q133" s="150">
        <v>53040</v>
      </c>
      <c r="R133" s="144">
        <f>(P133/Q133)*1000</f>
        <v>24.066742081447966</v>
      </c>
    </row>
    <row r="134" spans="1:21" ht="33" customHeight="1" x14ac:dyDescent="0.25">
      <c r="A134" s="138">
        <v>41</v>
      </c>
      <c r="B134" s="154" t="s">
        <v>1975</v>
      </c>
      <c r="C134" s="154" t="s">
        <v>152</v>
      </c>
      <c r="D134" s="154">
        <v>10</v>
      </c>
      <c r="E134" s="155" t="s">
        <v>1976</v>
      </c>
      <c r="F134" s="154">
        <v>2023</v>
      </c>
      <c r="G134" s="153">
        <v>4</v>
      </c>
      <c r="H134" s="153">
        <v>9</v>
      </c>
      <c r="I134" s="153">
        <v>0</v>
      </c>
      <c r="J134" s="157">
        <f>G134*2+H134+I134</f>
        <v>17</v>
      </c>
      <c r="K134" s="154" t="s">
        <v>636</v>
      </c>
      <c r="L134" s="158">
        <v>0.5</v>
      </c>
      <c r="M134" s="158">
        <v>0.15</v>
      </c>
      <c r="N134" s="158">
        <v>0</v>
      </c>
      <c r="O134" s="158">
        <v>1</v>
      </c>
      <c r="P134" s="144">
        <f t="shared" si="13"/>
        <v>535</v>
      </c>
      <c r="Q134" s="150">
        <v>30000</v>
      </c>
      <c r="R134" s="144">
        <f>(P134/Q134)*1000</f>
        <v>17.833333333333332</v>
      </c>
    </row>
    <row r="135" spans="1:21" s="23" customFormat="1" ht="33" customHeight="1" x14ac:dyDescent="0.25">
      <c r="A135" s="138">
        <v>37</v>
      </c>
      <c r="B135" s="154" t="s">
        <v>1977</v>
      </c>
      <c r="C135" s="154" t="s">
        <v>165</v>
      </c>
      <c r="D135" s="154">
        <v>13</v>
      </c>
      <c r="E135" s="155" t="s">
        <v>1978</v>
      </c>
      <c r="F135" s="154">
        <v>2023</v>
      </c>
      <c r="G135" s="153">
        <v>2</v>
      </c>
      <c r="H135" s="153">
        <v>6</v>
      </c>
      <c r="I135" s="153">
        <v>6</v>
      </c>
      <c r="J135" s="157">
        <f>(G135*2)+H135+I135</f>
        <v>16</v>
      </c>
      <c r="K135" s="154" t="s">
        <v>1914</v>
      </c>
      <c r="L135" s="158">
        <v>0.1</v>
      </c>
      <c r="M135" s="158">
        <v>0.1</v>
      </c>
      <c r="N135" s="158">
        <v>0</v>
      </c>
      <c r="O135" s="158">
        <v>1</v>
      </c>
      <c r="P135" s="144">
        <f t="shared" si="13"/>
        <v>100</v>
      </c>
      <c r="Q135" s="150">
        <v>4080</v>
      </c>
      <c r="R135" s="144">
        <v>24.50980392</v>
      </c>
      <c r="S135" s="62"/>
      <c r="T135" s="62"/>
    </row>
    <row r="136" spans="1:21" ht="33" customHeight="1" x14ac:dyDescent="0.25">
      <c r="A136" s="138">
        <v>32</v>
      </c>
      <c r="B136" s="156" t="s">
        <v>1979</v>
      </c>
      <c r="C136" s="156" t="s">
        <v>165</v>
      </c>
      <c r="D136" s="156">
        <v>3</v>
      </c>
      <c r="E136" s="162" t="s">
        <v>1980</v>
      </c>
      <c r="F136" s="154">
        <v>2023</v>
      </c>
      <c r="G136" s="156">
        <v>0</v>
      </c>
      <c r="H136" s="156">
        <v>9</v>
      </c>
      <c r="I136" s="156">
        <v>6</v>
      </c>
      <c r="J136" s="163">
        <f>(G136*2)+H136+I136</f>
        <v>15</v>
      </c>
      <c r="K136" s="156" t="s">
        <v>1981</v>
      </c>
      <c r="L136" s="151">
        <v>0.3</v>
      </c>
      <c r="M136" s="151">
        <v>0.6</v>
      </c>
      <c r="N136" s="151">
        <v>0</v>
      </c>
      <c r="O136" s="151">
        <v>1.3</v>
      </c>
      <c r="P136" s="159">
        <f t="shared" si="13"/>
        <v>702</v>
      </c>
      <c r="Q136" s="375">
        <v>25000</v>
      </c>
      <c r="R136" s="376">
        <f>(P136/Q136)*1000</f>
        <v>28.080000000000002</v>
      </c>
    </row>
    <row r="137" spans="1:21" ht="33" customHeight="1" x14ac:dyDescent="0.25">
      <c r="A137" s="138">
        <v>21</v>
      </c>
      <c r="B137" s="154" t="s">
        <v>1982</v>
      </c>
      <c r="C137" s="154" t="s">
        <v>152</v>
      </c>
      <c r="D137" s="154">
        <v>20</v>
      </c>
      <c r="E137" s="155" t="s">
        <v>1983</v>
      </c>
      <c r="F137" s="154">
        <v>2023</v>
      </c>
      <c r="G137" s="153">
        <v>4</v>
      </c>
      <c r="H137" s="153">
        <v>6</v>
      </c>
      <c r="I137" s="153">
        <v>0</v>
      </c>
      <c r="J137" s="157">
        <f>(G137*2)+H137+I137</f>
        <v>14</v>
      </c>
      <c r="K137" s="154" t="s">
        <v>185</v>
      </c>
      <c r="L137" s="158">
        <v>0.47</v>
      </c>
      <c r="M137" s="158">
        <v>0.75</v>
      </c>
      <c r="N137" s="158">
        <v>0</v>
      </c>
      <c r="O137" s="158">
        <v>1.3</v>
      </c>
      <c r="P137" s="244">
        <f t="shared" si="13"/>
        <v>1073.8</v>
      </c>
      <c r="Q137" s="175">
        <v>20400</v>
      </c>
      <c r="R137" s="174">
        <v>52.637254900000002</v>
      </c>
    </row>
    <row r="138" spans="1:21" ht="33" customHeight="1" x14ac:dyDescent="0.25">
      <c r="A138" s="138">
        <v>34</v>
      </c>
      <c r="B138" s="154" t="s">
        <v>1984</v>
      </c>
      <c r="C138" s="154" t="s">
        <v>152</v>
      </c>
      <c r="D138" s="153">
        <v>18</v>
      </c>
      <c r="E138" s="155" t="s">
        <v>1985</v>
      </c>
      <c r="F138" s="154">
        <v>2023</v>
      </c>
      <c r="G138" s="153">
        <v>2</v>
      </c>
      <c r="H138" s="153">
        <v>6</v>
      </c>
      <c r="I138" s="153">
        <v>6</v>
      </c>
      <c r="J138" s="157">
        <f>SUM(G138:I138)</f>
        <v>14</v>
      </c>
      <c r="K138" s="153" t="s">
        <v>1986</v>
      </c>
      <c r="L138" s="158">
        <v>0.2</v>
      </c>
      <c r="M138" s="158">
        <v>0</v>
      </c>
      <c r="N138" s="158">
        <v>0</v>
      </c>
      <c r="O138" s="140">
        <v>1.3</v>
      </c>
      <c r="P138" s="244">
        <f t="shared" ref="P138:P154" si="15">(((G138*L138*2)+(H138*M138)+(I138*N138))*O138)*100</f>
        <v>104</v>
      </c>
      <c r="Q138" s="175">
        <v>4000</v>
      </c>
      <c r="R138" s="174">
        <f t="shared" ref="R138:R143" si="16">(P138/Q138)*1000</f>
        <v>26</v>
      </c>
    </row>
    <row r="139" spans="1:21" ht="33" customHeight="1" x14ac:dyDescent="0.25">
      <c r="A139" s="138">
        <v>16</v>
      </c>
      <c r="B139" s="156" t="s">
        <v>1987</v>
      </c>
      <c r="C139" s="156" t="s">
        <v>165</v>
      </c>
      <c r="D139" s="156">
        <v>17</v>
      </c>
      <c r="E139" s="162" t="s">
        <v>1988</v>
      </c>
      <c r="F139" s="154">
        <v>2023</v>
      </c>
      <c r="G139" s="156">
        <v>0</v>
      </c>
      <c r="H139" s="156">
        <v>6</v>
      </c>
      <c r="I139" s="156">
        <v>6</v>
      </c>
      <c r="J139" s="163">
        <f t="shared" ref="J139:J146" si="17">(G139*2)+H139+I139</f>
        <v>12</v>
      </c>
      <c r="K139" s="156" t="s">
        <v>185</v>
      </c>
      <c r="L139" s="151">
        <v>0.47</v>
      </c>
      <c r="M139" s="151">
        <v>0.98</v>
      </c>
      <c r="N139" s="151">
        <v>0.98</v>
      </c>
      <c r="O139" s="151">
        <v>1</v>
      </c>
      <c r="P139" s="224">
        <f t="shared" si="15"/>
        <v>1176</v>
      </c>
      <c r="Q139" s="85">
        <v>15000</v>
      </c>
      <c r="R139" s="241">
        <f t="shared" si="16"/>
        <v>78.399999999999991</v>
      </c>
    </row>
    <row r="140" spans="1:21" s="62" customFormat="1" ht="33" customHeight="1" x14ac:dyDescent="0.25">
      <c r="A140" s="138">
        <v>49</v>
      </c>
      <c r="B140" s="234" t="s">
        <v>1989</v>
      </c>
      <c r="C140" s="235" t="s">
        <v>165</v>
      </c>
      <c r="D140" s="235">
        <v>14</v>
      </c>
      <c r="E140" s="192" t="s">
        <v>1990</v>
      </c>
      <c r="F140" s="128">
        <v>2023</v>
      </c>
      <c r="G140" s="189">
        <v>0</v>
      </c>
      <c r="H140" s="189">
        <v>6</v>
      </c>
      <c r="I140" s="189">
        <v>6</v>
      </c>
      <c r="J140" s="239">
        <f t="shared" si="17"/>
        <v>12</v>
      </c>
      <c r="K140" s="128" t="s">
        <v>1914</v>
      </c>
      <c r="L140" s="191">
        <v>0.4</v>
      </c>
      <c r="M140" s="191">
        <v>0.1</v>
      </c>
      <c r="N140" s="191">
        <v>0</v>
      </c>
      <c r="O140" s="191">
        <v>1.3</v>
      </c>
      <c r="P140" s="243">
        <f t="shared" si="15"/>
        <v>78.000000000000014</v>
      </c>
      <c r="Q140" s="85">
        <v>30000</v>
      </c>
      <c r="R140" s="241">
        <f t="shared" si="16"/>
        <v>2.6000000000000005</v>
      </c>
    </row>
    <row r="141" spans="1:21" s="23" customFormat="1" ht="33" customHeight="1" x14ac:dyDescent="0.25">
      <c r="A141" s="138">
        <v>17</v>
      </c>
      <c r="B141" s="221" t="s">
        <v>1991</v>
      </c>
      <c r="C141" s="168" t="s">
        <v>165</v>
      </c>
      <c r="D141" s="168">
        <v>18</v>
      </c>
      <c r="E141" s="236" t="s">
        <v>707</v>
      </c>
      <c r="F141" s="237">
        <v>2023</v>
      </c>
      <c r="G141" s="171">
        <v>2</v>
      </c>
      <c r="H141" s="171">
        <v>6</v>
      </c>
      <c r="I141" s="171">
        <v>1</v>
      </c>
      <c r="J141" s="172">
        <f t="shared" si="17"/>
        <v>11</v>
      </c>
      <c r="K141" s="128" t="s">
        <v>185</v>
      </c>
      <c r="L141" s="133">
        <v>0.47</v>
      </c>
      <c r="M141" s="133">
        <v>0.98</v>
      </c>
      <c r="N141" s="133">
        <v>0.98</v>
      </c>
      <c r="O141" s="133">
        <v>1.3</v>
      </c>
      <c r="P141" s="176">
        <f t="shared" si="15"/>
        <v>1136.2</v>
      </c>
      <c r="Q141" s="85">
        <v>10000</v>
      </c>
      <c r="R141" s="174">
        <f t="shared" si="16"/>
        <v>113.62</v>
      </c>
      <c r="S141" s="62"/>
      <c r="T141" s="62"/>
      <c r="U141" s="62"/>
    </row>
    <row r="142" spans="1:21" s="62" customFormat="1" ht="33" customHeight="1" x14ac:dyDescent="0.25">
      <c r="A142" s="138">
        <v>35</v>
      </c>
      <c r="B142" s="221" t="s">
        <v>1992</v>
      </c>
      <c r="C142" s="168" t="s">
        <v>165</v>
      </c>
      <c r="D142" s="168" t="s">
        <v>255</v>
      </c>
      <c r="E142" s="169" t="s">
        <v>1993</v>
      </c>
      <c r="F142" s="128">
        <v>2023</v>
      </c>
      <c r="G142" s="171">
        <v>1</v>
      </c>
      <c r="H142" s="171">
        <v>3</v>
      </c>
      <c r="I142" s="171">
        <v>3</v>
      </c>
      <c r="J142" s="190">
        <f t="shared" si="17"/>
        <v>8</v>
      </c>
      <c r="K142" s="128" t="s">
        <v>1906</v>
      </c>
      <c r="L142" s="180">
        <v>0.26</v>
      </c>
      <c r="M142" s="180">
        <v>0</v>
      </c>
      <c r="N142" s="180">
        <v>0</v>
      </c>
      <c r="O142" s="133">
        <v>1</v>
      </c>
      <c r="P142" s="176">
        <f t="shared" si="15"/>
        <v>52</v>
      </c>
      <c r="Q142" s="175">
        <v>2000</v>
      </c>
      <c r="R142" s="241">
        <f t="shared" si="16"/>
        <v>26</v>
      </c>
      <c r="S142"/>
      <c r="T142"/>
      <c r="U142"/>
    </row>
    <row r="143" spans="1:21" ht="33" customHeight="1" x14ac:dyDescent="0.25">
      <c r="A143" s="138">
        <v>48</v>
      </c>
      <c r="B143" s="156" t="s">
        <v>1994</v>
      </c>
      <c r="C143" s="156" t="s">
        <v>165</v>
      </c>
      <c r="D143" s="156">
        <v>17</v>
      </c>
      <c r="E143" s="162" t="s">
        <v>1549</v>
      </c>
      <c r="F143" s="128">
        <v>2023</v>
      </c>
      <c r="G143" s="156">
        <v>1</v>
      </c>
      <c r="H143" s="156">
        <v>6</v>
      </c>
      <c r="I143" s="156">
        <v>0</v>
      </c>
      <c r="J143" s="163">
        <f t="shared" si="17"/>
        <v>8</v>
      </c>
      <c r="K143" s="156" t="s">
        <v>68</v>
      </c>
      <c r="L143" s="151">
        <v>0.4</v>
      </c>
      <c r="M143" s="151">
        <v>0.1</v>
      </c>
      <c r="N143" s="151">
        <v>0</v>
      </c>
      <c r="O143" s="151">
        <v>1</v>
      </c>
      <c r="P143" s="224">
        <f t="shared" si="15"/>
        <v>140</v>
      </c>
      <c r="Q143" s="85">
        <v>41000</v>
      </c>
      <c r="R143" s="241">
        <f t="shared" si="16"/>
        <v>3.4146341463414633</v>
      </c>
    </row>
    <row r="144" spans="1:21" ht="33" customHeight="1" x14ac:dyDescent="0.25">
      <c r="A144" s="138">
        <v>11</v>
      </c>
      <c r="B144" s="154" t="s">
        <v>1995</v>
      </c>
      <c r="C144" s="154" t="s">
        <v>165</v>
      </c>
      <c r="D144" s="154">
        <v>20</v>
      </c>
      <c r="E144" s="177" t="s">
        <v>1996</v>
      </c>
      <c r="F144" s="128">
        <v>2023</v>
      </c>
      <c r="G144" s="153">
        <v>2</v>
      </c>
      <c r="H144" s="153">
        <v>1</v>
      </c>
      <c r="I144" s="153">
        <v>1</v>
      </c>
      <c r="J144" s="157">
        <f t="shared" si="17"/>
        <v>6</v>
      </c>
      <c r="K144" s="154" t="s">
        <v>1997</v>
      </c>
      <c r="L144" s="158">
        <v>0.26</v>
      </c>
      <c r="M144" s="158">
        <v>0</v>
      </c>
      <c r="N144" s="158">
        <v>0</v>
      </c>
      <c r="O144" s="158">
        <v>1.3</v>
      </c>
      <c r="P144" s="244">
        <f t="shared" si="15"/>
        <v>135.20000000000002</v>
      </c>
      <c r="Q144" s="175">
        <v>2040</v>
      </c>
      <c r="R144" s="174">
        <v>66.274509800000004</v>
      </c>
    </row>
    <row r="145" spans="1:25" ht="33" customHeight="1" x14ac:dyDescent="0.25">
      <c r="A145" s="138">
        <v>47</v>
      </c>
      <c r="B145" s="234" t="s">
        <v>1998</v>
      </c>
      <c r="C145" s="156" t="s">
        <v>165</v>
      </c>
      <c r="D145" s="189">
        <v>10</v>
      </c>
      <c r="E145" s="192" t="s">
        <v>1999</v>
      </c>
      <c r="F145" s="128">
        <v>2023</v>
      </c>
      <c r="G145" s="189">
        <v>0</v>
      </c>
      <c r="H145" s="189">
        <v>3</v>
      </c>
      <c r="I145" s="189">
        <v>3</v>
      </c>
      <c r="J145" s="239">
        <f t="shared" si="17"/>
        <v>6</v>
      </c>
      <c r="K145" s="128" t="s">
        <v>1914</v>
      </c>
      <c r="L145" s="191">
        <v>0.4</v>
      </c>
      <c r="M145" s="191">
        <v>0.1</v>
      </c>
      <c r="N145" s="191">
        <v>0</v>
      </c>
      <c r="O145" s="191">
        <v>1.3</v>
      </c>
      <c r="P145" s="224">
        <f t="shared" si="15"/>
        <v>39.000000000000007</v>
      </c>
      <c r="Q145" s="85">
        <v>10000</v>
      </c>
      <c r="R145" s="241">
        <f t="shared" ref="R145:R151" si="18">(P145/Q145)*1000</f>
        <v>3.9000000000000008</v>
      </c>
      <c r="S145" s="372"/>
    </row>
    <row r="146" spans="1:25" ht="33" customHeight="1" x14ac:dyDescent="0.25">
      <c r="A146" s="138">
        <v>9</v>
      </c>
      <c r="B146" s="233" t="s">
        <v>2000</v>
      </c>
      <c r="C146" s="168" t="s">
        <v>165</v>
      </c>
      <c r="D146" s="168">
        <v>1</v>
      </c>
      <c r="E146" s="169" t="s">
        <v>2001</v>
      </c>
      <c r="F146" s="168">
        <v>2023</v>
      </c>
      <c r="G146" s="171">
        <v>2</v>
      </c>
      <c r="H146" s="171">
        <v>0</v>
      </c>
      <c r="I146" s="171">
        <v>0</v>
      </c>
      <c r="J146" s="238">
        <f t="shared" si="17"/>
        <v>4</v>
      </c>
      <c r="K146" s="128" t="s">
        <v>2002</v>
      </c>
      <c r="L146" s="133">
        <v>0.98</v>
      </c>
      <c r="M146" s="133">
        <v>0</v>
      </c>
      <c r="N146" s="133">
        <v>0</v>
      </c>
      <c r="O146" s="133">
        <v>1</v>
      </c>
      <c r="P146" s="176">
        <f t="shared" si="15"/>
        <v>392</v>
      </c>
      <c r="Q146" s="85">
        <v>2000</v>
      </c>
      <c r="R146" s="174">
        <f t="shared" si="18"/>
        <v>196</v>
      </c>
    </row>
    <row r="147" spans="1:25" s="79" customFormat="1" ht="33" customHeight="1" x14ac:dyDescent="0.25">
      <c r="A147" s="138">
        <v>18</v>
      </c>
      <c r="B147" s="233" t="s">
        <v>2003</v>
      </c>
      <c r="C147" s="168" t="s">
        <v>152</v>
      </c>
      <c r="D147" s="168" t="s">
        <v>343</v>
      </c>
      <c r="E147" s="169" t="s">
        <v>2004</v>
      </c>
      <c r="F147" s="189">
        <v>2023</v>
      </c>
      <c r="G147" s="128">
        <v>4</v>
      </c>
      <c r="H147" s="171">
        <v>2</v>
      </c>
      <c r="I147" s="171">
        <v>6</v>
      </c>
      <c r="J147" s="237">
        <v>3</v>
      </c>
      <c r="K147" s="128" t="s">
        <v>185</v>
      </c>
      <c r="L147" s="245">
        <v>0.47</v>
      </c>
      <c r="M147" s="180">
        <v>0.47</v>
      </c>
      <c r="N147" s="180">
        <v>0.8</v>
      </c>
      <c r="O147" s="180">
        <v>1.3</v>
      </c>
      <c r="P147" s="243">
        <f t="shared" si="15"/>
        <v>1235</v>
      </c>
      <c r="Q147" s="246">
        <v>20400</v>
      </c>
      <c r="R147" s="241">
        <f t="shared" si="18"/>
        <v>60.53921568627451</v>
      </c>
      <c r="S147"/>
      <c r="T147"/>
      <c r="U147"/>
    </row>
    <row r="148" spans="1:25" s="205" customFormat="1" ht="33" customHeight="1" x14ac:dyDescent="0.25">
      <c r="A148" s="138">
        <v>46</v>
      </c>
      <c r="B148" s="128" t="s">
        <v>2005</v>
      </c>
      <c r="C148" s="128" t="s">
        <v>165</v>
      </c>
      <c r="D148" s="128">
        <v>17</v>
      </c>
      <c r="E148" s="169" t="s">
        <v>2006</v>
      </c>
      <c r="F148" s="189">
        <v>2023</v>
      </c>
      <c r="G148" s="171">
        <v>0</v>
      </c>
      <c r="H148" s="171">
        <v>3</v>
      </c>
      <c r="I148" s="171">
        <v>0</v>
      </c>
      <c r="J148" s="172">
        <f t="shared" ref="J148:J159" si="19">(G148*2)+H148+I148</f>
        <v>3</v>
      </c>
      <c r="K148" s="171" t="s">
        <v>1986</v>
      </c>
      <c r="L148" s="180">
        <v>0.4</v>
      </c>
      <c r="M148" s="180">
        <v>0.1</v>
      </c>
      <c r="N148" s="180">
        <v>0</v>
      </c>
      <c r="O148" s="180">
        <v>1</v>
      </c>
      <c r="P148" s="243">
        <f t="shared" si="15"/>
        <v>30.000000000000004</v>
      </c>
      <c r="Q148" s="175">
        <v>4000</v>
      </c>
      <c r="R148" s="174">
        <f t="shared" si="18"/>
        <v>7.5000000000000009</v>
      </c>
      <c r="S148" s="345"/>
    </row>
    <row r="149" spans="1:25" ht="33" customHeight="1" x14ac:dyDescent="0.25">
      <c r="A149" s="138">
        <v>50</v>
      </c>
      <c r="B149" s="156" t="s">
        <v>2007</v>
      </c>
      <c r="C149" s="156" t="s">
        <v>165</v>
      </c>
      <c r="D149" s="156">
        <v>6</v>
      </c>
      <c r="E149" s="162" t="s">
        <v>1571</v>
      </c>
      <c r="F149" s="128">
        <v>2023</v>
      </c>
      <c r="G149" s="156">
        <v>0</v>
      </c>
      <c r="H149" s="156">
        <v>3</v>
      </c>
      <c r="I149" s="156">
        <v>0</v>
      </c>
      <c r="J149" s="163">
        <f t="shared" si="19"/>
        <v>3</v>
      </c>
      <c r="K149" s="154" t="s">
        <v>1906</v>
      </c>
      <c r="L149" s="151">
        <v>0.1</v>
      </c>
      <c r="M149" s="151">
        <v>0</v>
      </c>
      <c r="N149" s="151">
        <v>0</v>
      </c>
      <c r="O149" s="151">
        <v>1</v>
      </c>
      <c r="P149" s="224">
        <f t="shared" si="15"/>
        <v>0</v>
      </c>
      <c r="Q149" s="85">
        <v>2000</v>
      </c>
      <c r="R149" s="241">
        <f t="shared" si="18"/>
        <v>0</v>
      </c>
    </row>
    <row r="150" spans="1:25" s="62" customFormat="1" ht="33" customHeight="1" x14ac:dyDescent="0.25">
      <c r="A150" s="138">
        <v>44</v>
      </c>
      <c r="B150" s="234" t="s">
        <v>2008</v>
      </c>
      <c r="C150" s="235" t="s">
        <v>165</v>
      </c>
      <c r="D150" s="235">
        <v>9</v>
      </c>
      <c r="E150" s="192" t="s">
        <v>1571</v>
      </c>
      <c r="F150" s="128">
        <v>2023</v>
      </c>
      <c r="G150" s="189">
        <v>1</v>
      </c>
      <c r="H150" s="189">
        <v>0</v>
      </c>
      <c r="I150" s="189">
        <v>0</v>
      </c>
      <c r="J150" s="239">
        <f t="shared" si="19"/>
        <v>2</v>
      </c>
      <c r="K150" s="189" t="s">
        <v>1906</v>
      </c>
      <c r="L150" s="191">
        <v>0.1</v>
      </c>
      <c r="M150" s="191">
        <v>0</v>
      </c>
      <c r="N150" s="191">
        <v>0</v>
      </c>
      <c r="O150" s="191">
        <v>1.3</v>
      </c>
      <c r="P150" s="243">
        <f t="shared" si="15"/>
        <v>26</v>
      </c>
      <c r="Q150" s="85">
        <v>2000</v>
      </c>
      <c r="R150" s="241">
        <f t="shared" si="18"/>
        <v>13</v>
      </c>
      <c r="S150" s="23"/>
      <c r="T150" s="23"/>
      <c r="U150" s="23"/>
    </row>
    <row r="151" spans="1:25" s="23" customFormat="1" ht="33" customHeight="1" x14ac:dyDescent="0.25">
      <c r="A151" s="138">
        <v>51</v>
      </c>
      <c r="B151" s="234" t="s">
        <v>2009</v>
      </c>
      <c r="C151" s="235" t="s">
        <v>165</v>
      </c>
      <c r="D151" s="235">
        <v>10</v>
      </c>
      <c r="E151" s="192" t="s">
        <v>1571</v>
      </c>
      <c r="F151" s="189">
        <v>2023</v>
      </c>
      <c r="G151" s="189">
        <v>0</v>
      </c>
      <c r="H151" s="189">
        <v>0</v>
      </c>
      <c r="I151" s="189">
        <v>0</v>
      </c>
      <c r="J151" s="239">
        <f t="shared" si="19"/>
        <v>0</v>
      </c>
      <c r="K151" s="189" t="s">
        <v>1906</v>
      </c>
      <c r="L151" s="191">
        <v>0.1</v>
      </c>
      <c r="M151" s="191">
        <v>0</v>
      </c>
      <c r="N151" s="191">
        <v>0</v>
      </c>
      <c r="O151" s="191">
        <v>1.3</v>
      </c>
      <c r="P151" s="243">
        <f t="shared" si="15"/>
        <v>0</v>
      </c>
      <c r="Q151" s="85">
        <v>2000</v>
      </c>
      <c r="R151" s="241">
        <f t="shared" si="18"/>
        <v>0</v>
      </c>
      <c r="S151"/>
      <c r="T151"/>
      <c r="U151"/>
    </row>
    <row r="152" spans="1:25" s="23" customFormat="1" ht="33" customHeight="1" x14ac:dyDescent="0.25">
      <c r="A152" s="138">
        <v>4</v>
      </c>
      <c r="B152" s="221" t="s">
        <v>2010</v>
      </c>
      <c r="C152" s="168" t="s">
        <v>165</v>
      </c>
      <c r="D152" s="168" t="s">
        <v>2011</v>
      </c>
      <c r="E152" s="169" t="s">
        <v>1996</v>
      </c>
      <c r="F152" s="128">
        <v>2022</v>
      </c>
      <c r="G152" s="171">
        <v>10</v>
      </c>
      <c r="H152" s="171">
        <v>6</v>
      </c>
      <c r="I152" s="171">
        <v>6</v>
      </c>
      <c r="J152" s="172">
        <f t="shared" si="19"/>
        <v>32</v>
      </c>
      <c r="K152" s="128" t="s">
        <v>1904</v>
      </c>
      <c r="L152" s="180">
        <v>0.26</v>
      </c>
      <c r="M152" s="180">
        <v>0</v>
      </c>
      <c r="N152" s="180">
        <v>0</v>
      </c>
      <c r="O152" s="180">
        <v>1.1499999999999999</v>
      </c>
      <c r="P152" s="176">
        <f t="shared" si="15"/>
        <v>598</v>
      </c>
      <c r="Q152" s="175">
        <v>5100</v>
      </c>
      <c r="R152" s="174">
        <v>117.254902</v>
      </c>
      <c r="S152" s="62"/>
      <c r="T152" s="62"/>
      <c r="U152" s="62"/>
    </row>
    <row r="153" spans="1:25" s="23" customFormat="1" ht="33" customHeight="1" x14ac:dyDescent="0.25">
      <c r="A153" s="138">
        <v>5</v>
      </c>
      <c r="B153" s="221" t="s">
        <v>2012</v>
      </c>
      <c r="C153" s="168" t="s">
        <v>165</v>
      </c>
      <c r="D153" s="168" t="s">
        <v>2013</v>
      </c>
      <c r="E153" s="169" t="s">
        <v>1996</v>
      </c>
      <c r="F153" s="128">
        <v>2022</v>
      </c>
      <c r="G153" s="171">
        <v>10</v>
      </c>
      <c r="H153" s="171">
        <v>6</v>
      </c>
      <c r="I153" s="171">
        <v>6</v>
      </c>
      <c r="J153" s="172">
        <f t="shared" si="19"/>
        <v>32</v>
      </c>
      <c r="K153" s="128" t="s">
        <v>1904</v>
      </c>
      <c r="L153" s="180">
        <v>0.26</v>
      </c>
      <c r="M153" s="180">
        <v>0</v>
      </c>
      <c r="N153" s="180">
        <v>0</v>
      </c>
      <c r="O153" s="180">
        <v>1</v>
      </c>
      <c r="P153" s="176">
        <f t="shared" si="15"/>
        <v>520</v>
      </c>
      <c r="Q153" s="175">
        <v>5100</v>
      </c>
      <c r="R153" s="174">
        <v>101.9607843</v>
      </c>
      <c r="S153"/>
      <c r="T153"/>
      <c r="U153"/>
    </row>
    <row r="154" spans="1:25" ht="33" customHeight="1" x14ac:dyDescent="0.25">
      <c r="A154" s="138">
        <v>3</v>
      </c>
      <c r="B154" s="168" t="s">
        <v>2014</v>
      </c>
      <c r="C154" s="168" t="s">
        <v>165</v>
      </c>
      <c r="D154" s="128">
        <v>4</v>
      </c>
      <c r="E154" s="169" t="s">
        <v>1996</v>
      </c>
      <c r="F154" s="128">
        <v>2022</v>
      </c>
      <c r="G154" s="171">
        <v>8</v>
      </c>
      <c r="H154" s="171">
        <v>6</v>
      </c>
      <c r="I154" s="171">
        <v>6</v>
      </c>
      <c r="J154" s="172">
        <f t="shared" si="19"/>
        <v>28</v>
      </c>
      <c r="K154" s="128" t="s">
        <v>1904</v>
      </c>
      <c r="L154" s="180">
        <v>0.26</v>
      </c>
      <c r="M154" s="180">
        <v>0</v>
      </c>
      <c r="N154" s="180">
        <v>0</v>
      </c>
      <c r="O154" s="180">
        <v>1</v>
      </c>
      <c r="P154" s="176">
        <f t="shared" si="15"/>
        <v>416</v>
      </c>
      <c r="Q154" s="175">
        <v>3060</v>
      </c>
      <c r="R154" s="174">
        <v>135.9477124</v>
      </c>
      <c r="S154" s="79"/>
      <c r="T154" s="79"/>
      <c r="U154" s="79"/>
      <c r="V154" s="79"/>
      <c r="W154" s="79"/>
      <c r="X154" s="79"/>
      <c r="Y154" s="79"/>
    </row>
    <row r="155" spans="1:25" ht="33" customHeight="1" x14ac:dyDescent="0.25">
      <c r="A155" s="138">
        <v>1</v>
      </c>
      <c r="B155" s="154" t="s">
        <v>2015</v>
      </c>
      <c r="C155" s="154" t="s">
        <v>165</v>
      </c>
      <c r="D155" s="154" t="s">
        <v>2016</v>
      </c>
      <c r="E155" s="155" t="s">
        <v>1993</v>
      </c>
      <c r="F155" s="128">
        <v>2022</v>
      </c>
      <c r="G155" s="153">
        <v>8</v>
      </c>
      <c r="H155" s="153">
        <v>3</v>
      </c>
      <c r="I155" s="153">
        <v>1</v>
      </c>
      <c r="J155" s="157">
        <f t="shared" si="19"/>
        <v>20</v>
      </c>
      <c r="K155" s="154" t="s">
        <v>1906</v>
      </c>
      <c r="L155" s="140">
        <v>0.26</v>
      </c>
      <c r="M155" s="140">
        <v>0</v>
      </c>
      <c r="N155" s="140">
        <v>0</v>
      </c>
      <c r="O155" s="140">
        <v>1.1499999999999999</v>
      </c>
      <c r="P155" s="373">
        <f>((G155*2*L155)+(H155*M155)+(I155*N155)*O155)*100</f>
        <v>416</v>
      </c>
      <c r="Q155" s="175">
        <v>2040</v>
      </c>
      <c r="R155" s="174">
        <f>(P155/Q155)*1000</f>
        <v>203.92156862745097</v>
      </c>
    </row>
    <row r="156" spans="1:25" ht="33" customHeight="1" x14ac:dyDescent="0.25">
      <c r="A156" s="138">
        <v>2</v>
      </c>
      <c r="B156" s="154" t="s">
        <v>2017</v>
      </c>
      <c r="C156" s="154" t="s">
        <v>165</v>
      </c>
      <c r="D156" s="153">
        <v>11</v>
      </c>
      <c r="E156" s="155" t="s">
        <v>2018</v>
      </c>
      <c r="F156" s="128">
        <v>2022</v>
      </c>
      <c r="G156" s="153">
        <v>6</v>
      </c>
      <c r="H156" s="153">
        <v>3</v>
      </c>
      <c r="I156" s="153">
        <v>3</v>
      </c>
      <c r="J156" s="157">
        <f t="shared" si="19"/>
        <v>18</v>
      </c>
      <c r="K156" s="154" t="s">
        <v>1889</v>
      </c>
      <c r="L156" s="133">
        <v>0.26</v>
      </c>
      <c r="M156" s="133">
        <v>0</v>
      </c>
      <c r="N156" s="133">
        <v>0</v>
      </c>
      <c r="O156" s="133">
        <v>1.1499999999999999</v>
      </c>
      <c r="P156" s="374">
        <f>((G156*2*L156)+(H156*M156)+(I156*N156)*O156)*100</f>
        <v>312</v>
      </c>
      <c r="Q156" s="175">
        <v>2040</v>
      </c>
      <c r="R156" s="174">
        <f>(P156/Q156)*1000</f>
        <v>152.94117647058826</v>
      </c>
    </row>
    <row r="157" spans="1:25" ht="33" customHeight="1" x14ac:dyDescent="0.25">
      <c r="A157" s="138">
        <v>8</v>
      </c>
      <c r="B157" s="128" t="s">
        <v>2019</v>
      </c>
      <c r="C157" s="128" t="s">
        <v>165</v>
      </c>
      <c r="D157" s="128">
        <v>12</v>
      </c>
      <c r="E157" s="169" t="s">
        <v>1996</v>
      </c>
      <c r="F157" s="128">
        <v>2022</v>
      </c>
      <c r="G157" s="171">
        <v>1</v>
      </c>
      <c r="H157" s="171">
        <v>9</v>
      </c>
      <c r="I157" s="171">
        <v>6</v>
      </c>
      <c r="J157" s="172">
        <f t="shared" si="19"/>
        <v>17</v>
      </c>
      <c r="K157" s="128" t="s">
        <v>1734</v>
      </c>
      <c r="L157" s="180">
        <v>0.26</v>
      </c>
      <c r="M157" s="180">
        <v>0</v>
      </c>
      <c r="N157" s="180">
        <v>0</v>
      </c>
      <c r="O157" s="180">
        <v>1</v>
      </c>
      <c r="P157" s="176">
        <f>(((G157*L157*2)+(H157*M157)+(I157*N157))*O157)*100</f>
        <v>52</v>
      </c>
      <c r="Q157" s="175">
        <v>2040</v>
      </c>
      <c r="R157" s="174">
        <v>25.49019608</v>
      </c>
      <c r="S157" s="222"/>
    </row>
    <row r="158" spans="1:25" ht="33" customHeight="1" x14ac:dyDescent="0.25">
      <c r="A158" s="138">
        <v>6</v>
      </c>
      <c r="B158" s="233" t="s">
        <v>2020</v>
      </c>
      <c r="C158" s="168" t="s">
        <v>165</v>
      </c>
      <c r="D158" s="168" t="s">
        <v>1480</v>
      </c>
      <c r="E158" s="169" t="s">
        <v>1996</v>
      </c>
      <c r="F158" s="128">
        <v>2022</v>
      </c>
      <c r="G158" s="171">
        <v>4</v>
      </c>
      <c r="H158" s="171">
        <v>3</v>
      </c>
      <c r="I158" s="171">
        <v>3</v>
      </c>
      <c r="J158" s="172">
        <f t="shared" si="19"/>
        <v>14</v>
      </c>
      <c r="K158" s="128" t="s">
        <v>1734</v>
      </c>
      <c r="L158" s="180">
        <v>0.26</v>
      </c>
      <c r="M158" s="180">
        <v>0</v>
      </c>
      <c r="N158" s="180">
        <v>0</v>
      </c>
      <c r="O158" s="180">
        <v>1.1499999999999999</v>
      </c>
      <c r="P158" s="176">
        <f>(((G158*L158*2)+(H158*M158)+(I158*N158))*O158)*100</f>
        <v>239.2</v>
      </c>
      <c r="Q158" s="175">
        <v>4080</v>
      </c>
      <c r="R158" s="174">
        <v>58.627450979999999</v>
      </c>
      <c r="S158" s="23"/>
      <c r="T158" s="23"/>
      <c r="U158" s="23"/>
    </row>
    <row r="159" spans="1:25" ht="33" customHeight="1" x14ac:dyDescent="0.25">
      <c r="A159" s="138">
        <v>7</v>
      </c>
      <c r="B159" s="233" t="s">
        <v>2021</v>
      </c>
      <c r="C159" s="168" t="s">
        <v>165</v>
      </c>
      <c r="D159" s="168">
        <v>16</v>
      </c>
      <c r="E159" s="169" t="s">
        <v>1996</v>
      </c>
      <c r="F159" s="168">
        <v>2022</v>
      </c>
      <c r="G159" s="171">
        <v>4</v>
      </c>
      <c r="H159" s="171">
        <v>1</v>
      </c>
      <c r="I159" s="171">
        <v>1</v>
      </c>
      <c r="J159" s="238">
        <f t="shared" si="19"/>
        <v>10</v>
      </c>
      <c r="K159" s="128" t="s">
        <v>1904</v>
      </c>
      <c r="L159" s="180">
        <v>0.26</v>
      </c>
      <c r="M159" s="180">
        <v>0</v>
      </c>
      <c r="N159" s="180">
        <v>0</v>
      </c>
      <c r="O159" s="180">
        <v>1</v>
      </c>
      <c r="P159" s="176">
        <f>(((G159*L159*2)+(H159*M159)+(I159*N159))*O159)*100</f>
        <v>208</v>
      </c>
      <c r="Q159" s="175">
        <v>4080</v>
      </c>
      <c r="R159" s="174">
        <v>50.980392160000001</v>
      </c>
      <c r="S159" s="62"/>
      <c r="T159" s="62"/>
      <c r="U159" s="62"/>
    </row>
    <row r="160" spans="1:25" x14ac:dyDescent="0.25">
      <c r="Q160" s="80">
        <f>SUM(Q4:Q159)</f>
        <v>3577345.1</v>
      </c>
    </row>
  </sheetData>
  <autoFilter ref="A3:R157" xr:uid="{FE5CC703-7865-4F77-8B4D-B3F38B479C69}">
    <sortState xmlns:xlrd2="http://schemas.microsoft.com/office/spreadsheetml/2017/richdata2" ref="A4:R160">
      <sortCondition descending="1" ref="F3:F157"/>
    </sortState>
  </autoFilter>
  <sortState xmlns:xlrd2="http://schemas.microsoft.com/office/spreadsheetml/2017/richdata2" ref="A4:R81">
    <sortCondition descending="1" ref="R4:R81"/>
  </sortState>
  <mergeCells count="1">
    <mergeCell ref="A1:F1"/>
  </mergeCells>
  <conditionalFormatting sqref="A3 B110:R110 B115:R115 D136:R138 D139:N139 B143:R144 B148:R149 B154:R155 B156:K156 B157:R157">
    <cfRule type="expression" dxfId="14" priority="31">
      <formula>$A3</formula>
    </cfRule>
  </conditionalFormatting>
  <conditionalFormatting sqref="B136:C139">
    <cfRule type="expression" dxfId="13" priority="10">
      <formula>$A136</formula>
    </cfRule>
  </conditionalFormatting>
  <conditionalFormatting sqref="B104:E104 G104:R104">
    <cfRule type="expression" dxfId="12" priority="23">
      <formula>$A104</formula>
    </cfRule>
  </conditionalFormatting>
  <conditionalFormatting sqref="B107:R107">
    <cfRule type="expression" dxfId="11" priority="20">
      <formula>$A107</formula>
    </cfRule>
  </conditionalFormatting>
  <conditionalFormatting sqref="P145">
    <cfRule type="expression" dxfId="10" priority="7">
      <formula>$A145</formula>
    </cfRule>
  </conditionalFormatting>
  <conditionalFormatting sqref="P139:R139">
    <cfRule type="expression" dxfId="9" priority="12">
      <formula>$A139</formula>
    </cfRule>
  </conditionalFormatting>
  <dataValidations count="2">
    <dataValidation type="decimal" allowBlank="1" showDropDown="1" showInputMessage="1" showErrorMessage="1" prompt="Enter a number between 0 and 100" sqref="G41 G19 G43:G45 G32:G33 G26:G28 G22:G23 G49:G51 G54 G59 G67 G72:G73 G75 G77 G82:G84 G87 G94:G95 G97:G98 G100 G105:G106 G109 G113:G114 G117 G131 G135 G6:G17 G139 G141:G142 G148 G151:G153" xr:uid="{064C159E-46B9-43B7-9303-079C56A87131}">
      <formula1>0</formula1>
      <formula2>100</formula2>
    </dataValidation>
    <dataValidation type="decimal" allowBlank="1" showDropDown="1" showInputMessage="1" showErrorMessage="1" prompt="Enter a number between 0 and 50" sqref="H41:I41 H19:I19 H43:I45 H32:I33 H26:I28 H22:I23 H49:I51 H54:I54 H59:I59 H67:I67 H72:I73 H75:I75 H77:I77 I81:J81 H82:I84 H87:I87 H94:I95 H97:I98 H100:I100 H105:I106 H109:I109 H113:I114 H117:I117 H131:I131 H135:I135 H6:I17 H139:I139 H141:I142 H148:I148 H151:I153 G145" xr:uid="{4B71F473-F820-4133-8C1E-74C526671462}">
      <formula1>0</formula1>
      <formula2>50</formula2>
    </dataValidation>
  </dataValidations>
  <hyperlinks>
    <hyperlink ref="K116" r:id="rId1" xr:uid="{D60B529B-20FB-4426-BF0A-278C12C7B87D}"/>
  </hyperlinks>
  <pageMargins left="0.25" right="0.25" top="0.75" bottom="0.75" header="0.3" footer="0.3"/>
  <pageSetup paperSize="3" scale="40" fitToHeight="0" orientation="landscape"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0497D-87CD-4225-BA25-DF9F018EF36A}">
  <sheetPr filterMode="1">
    <pageSetUpPr fitToPage="1"/>
  </sheetPr>
  <dimension ref="A1:V29"/>
  <sheetViews>
    <sheetView zoomScale="70" zoomScaleNormal="70" workbookViewId="0">
      <pane ySplit="3" topLeftCell="A4" activePane="bottomLeft" state="frozen"/>
      <selection pane="bottomLeft" activeCell="F9" sqref="F9"/>
    </sheetView>
  </sheetViews>
  <sheetFormatPr defaultColWidth="9.140625" defaultRowHeight="15" x14ac:dyDescent="0.25"/>
  <cols>
    <col min="1" max="1" width="8.7109375" customWidth="1"/>
    <col min="2" max="2" width="65.42578125" customWidth="1"/>
    <col min="3" max="3" width="6.42578125" hidden="1" customWidth="1"/>
    <col min="4" max="4" width="17.7109375" hidden="1" customWidth="1"/>
    <col min="5" max="5" width="8.28515625" customWidth="1"/>
    <col min="6" max="6" width="55.7109375" style="19" customWidth="1"/>
    <col min="7" max="7" width="33.85546875" customWidth="1"/>
    <col min="8" max="8" width="15.7109375" hidden="1" customWidth="1"/>
    <col min="9" max="9" width="12.7109375" hidden="1" customWidth="1"/>
    <col min="10" max="10" width="14.7109375" hidden="1" customWidth="1"/>
    <col min="11" max="11" width="8.7109375" style="33" customWidth="1"/>
    <col min="12" max="14" width="8.7109375" customWidth="1"/>
    <col min="15" max="15" width="55.7109375" style="22" customWidth="1"/>
    <col min="16" max="20" width="10.7109375" customWidth="1"/>
    <col min="21" max="21" width="20.28515625" customWidth="1"/>
    <col min="22" max="22" width="10.7109375" customWidth="1"/>
  </cols>
  <sheetData>
    <row r="1" spans="1:22" ht="30" customHeight="1" x14ac:dyDescent="0.5">
      <c r="A1" s="63" t="s">
        <v>2236</v>
      </c>
      <c r="B1" s="63"/>
      <c r="C1" s="63"/>
      <c r="D1" s="63"/>
      <c r="E1" s="63"/>
      <c r="F1" s="92"/>
      <c r="G1" s="63"/>
      <c r="H1" s="63"/>
      <c r="I1" s="63"/>
      <c r="J1" s="63"/>
      <c r="K1" s="64"/>
      <c r="L1" s="63"/>
      <c r="M1" s="63"/>
      <c r="N1" s="63"/>
      <c r="O1" s="112"/>
      <c r="P1" s="63"/>
      <c r="Q1" s="63"/>
      <c r="R1" s="63"/>
      <c r="S1" s="63"/>
      <c r="T1" s="63"/>
      <c r="U1" s="63"/>
      <c r="V1" s="63"/>
    </row>
    <row r="2" spans="1:22" ht="30" customHeight="1" x14ac:dyDescent="0.5">
      <c r="A2" s="98"/>
      <c r="B2" s="98"/>
      <c r="C2" s="181"/>
      <c r="D2" s="98"/>
      <c r="E2" s="181"/>
      <c r="F2" s="328"/>
      <c r="G2" s="98"/>
      <c r="H2" s="98"/>
      <c r="I2" s="98"/>
      <c r="J2" s="98"/>
      <c r="K2" s="99"/>
      <c r="L2" s="98"/>
      <c r="M2" s="98"/>
      <c r="N2" s="98"/>
      <c r="O2" s="124"/>
      <c r="P2" s="98"/>
      <c r="Q2" s="98"/>
      <c r="R2" s="98"/>
      <c r="S2" s="98"/>
      <c r="T2" s="98"/>
      <c r="U2" s="98"/>
      <c r="V2" s="98"/>
    </row>
    <row r="3" spans="1:22" s="61" customFormat="1" ht="122.25" customHeight="1" x14ac:dyDescent="0.35">
      <c r="A3" s="1" t="s">
        <v>126</v>
      </c>
      <c r="B3" s="65" t="s">
        <v>127</v>
      </c>
      <c r="C3" s="182" t="s">
        <v>128</v>
      </c>
      <c r="D3" s="183" t="s">
        <v>129</v>
      </c>
      <c r="E3" s="66" t="s">
        <v>131</v>
      </c>
      <c r="F3" s="67" t="s">
        <v>132</v>
      </c>
      <c r="G3" s="67" t="s">
        <v>133</v>
      </c>
      <c r="H3" s="4" t="s">
        <v>134</v>
      </c>
      <c r="I3" s="4" t="s">
        <v>135</v>
      </c>
      <c r="J3" s="4" t="s">
        <v>136</v>
      </c>
      <c r="K3" s="68" t="s">
        <v>137</v>
      </c>
      <c r="L3" s="68" t="s">
        <v>138</v>
      </c>
      <c r="M3" s="69" t="s">
        <v>139</v>
      </c>
      <c r="N3" s="70" t="s">
        <v>140</v>
      </c>
      <c r="O3" s="67" t="s">
        <v>141</v>
      </c>
      <c r="P3" s="71" t="s">
        <v>142</v>
      </c>
      <c r="Q3" s="71" t="s">
        <v>143</v>
      </c>
      <c r="R3" s="71" t="s">
        <v>144</v>
      </c>
      <c r="S3" s="71" t="s">
        <v>145</v>
      </c>
      <c r="T3" s="72" t="s">
        <v>147</v>
      </c>
      <c r="U3" s="73" t="s">
        <v>148</v>
      </c>
      <c r="V3" s="74" t="s">
        <v>150</v>
      </c>
    </row>
    <row r="4" spans="1:22" ht="33" customHeight="1" x14ac:dyDescent="0.25">
      <c r="A4" s="123">
        <v>76</v>
      </c>
      <c r="B4" s="129" t="s">
        <v>2022</v>
      </c>
      <c r="C4" s="131"/>
      <c r="D4" s="131"/>
      <c r="E4" s="131">
        <v>7</v>
      </c>
      <c r="F4" s="160" t="s">
        <v>158</v>
      </c>
      <c r="G4" s="86" t="s">
        <v>2023</v>
      </c>
      <c r="H4" s="143">
        <v>45707</v>
      </c>
      <c r="I4" s="131" t="s">
        <v>174</v>
      </c>
      <c r="J4" s="131"/>
      <c r="K4" s="131">
        <v>6</v>
      </c>
      <c r="L4" s="131">
        <v>6</v>
      </c>
      <c r="M4" s="131">
        <v>6</v>
      </c>
      <c r="N4" s="139">
        <f>K4*2+L4+M4</f>
        <v>24</v>
      </c>
      <c r="O4" s="129" t="s">
        <v>2024</v>
      </c>
      <c r="P4" s="141">
        <v>0.7</v>
      </c>
      <c r="Q4" s="141">
        <v>0.5</v>
      </c>
      <c r="R4" s="141">
        <v>0.5</v>
      </c>
      <c r="S4" s="141">
        <v>1</v>
      </c>
      <c r="T4" s="144">
        <f>(((K4*P4*2)+(L4*Q4)+(M4*R4))*S4)*100</f>
        <v>1439.9999999999998</v>
      </c>
      <c r="U4" s="142">
        <v>35000</v>
      </c>
      <c r="V4" s="147">
        <f>(T4/U4)*1000</f>
        <v>41.142857142857132</v>
      </c>
    </row>
    <row r="5" spans="1:22" ht="33" customHeight="1" x14ac:dyDescent="0.25">
      <c r="A5" s="123">
        <v>61</v>
      </c>
      <c r="B5" s="129" t="s">
        <v>2025</v>
      </c>
      <c r="C5" s="129" t="s">
        <v>165</v>
      </c>
      <c r="D5" s="129"/>
      <c r="E5" s="129" t="s">
        <v>1043</v>
      </c>
      <c r="F5" s="160" t="s">
        <v>303</v>
      </c>
      <c r="G5" s="86" t="s">
        <v>2026</v>
      </c>
      <c r="H5" s="143"/>
      <c r="I5" s="131"/>
      <c r="J5" s="131"/>
      <c r="K5" s="131">
        <v>0</v>
      </c>
      <c r="L5" s="131">
        <v>1</v>
      </c>
      <c r="M5" s="131">
        <v>1</v>
      </c>
      <c r="N5" s="139">
        <f>(K5*2)+L5+M5</f>
        <v>2</v>
      </c>
      <c r="O5" s="129" t="s">
        <v>2027</v>
      </c>
      <c r="P5" s="141">
        <v>0.8</v>
      </c>
      <c r="Q5" s="141">
        <v>1</v>
      </c>
      <c r="R5" s="141">
        <v>0.75</v>
      </c>
      <c r="S5" s="141">
        <v>1</v>
      </c>
      <c r="T5" s="144">
        <f>(((K5*P5*2)+(L5*Q5)+(M5*R5))*S5)*100</f>
        <v>175</v>
      </c>
      <c r="U5" s="142">
        <v>25000</v>
      </c>
      <c r="V5" s="147">
        <f>(T5/U5)*1000</f>
        <v>7</v>
      </c>
    </row>
    <row r="6" spans="1:22" ht="33" customHeight="1" x14ac:dyDescent="0.25">
      <c r="A6" s="123">
        <v>73</v>
      </c>
      <c r="B6" s="129" t="s">
        <v>2028</v>
      </c>
      <c r="C6" s="131"/>
      <c r="D6" s="131"/>
      <c r="E6" s="131">
        <v>20</v>
      </c>
      <c r="F6" s="160" t="s">
        <v>2029</v>
      </c>
      <c r="G6" s="86" t="s">
        <v>2026</v>
      </c>
      <c r="H6" s="143">
        <v>45580</v>
      </c>
      <c r="I6" s="131" t="s">
        <v>2030</v>
      </c>
      <c r="J6" s="131"/>
      <c r="K6" s="131">
        <v>10</v>
      </c>
      <c r="L6" s="131">
        <v>6</v>
      </c>
      <c r="M6" s="131">
        <v>1</v>
      </c>
      <c r="N6" s="139">
        <f>(K6*2)+L6+M6</f>
        <v>27</v>
      </c>
      <c r="O6" s="129"/>
      <c r="P6" s="131"/>
      <c r="Q6" s="131"/>
      <c r="R6" s="131"/>
      <c r="S6" s="141">
        <v>1</v>
      </c>
      <c r="T6" s="131"/>
      <c r="U6" s="131"/>
      <c r="V6" s="207"/>
    </row>
    <row r="7" spans="1:22" ht="33" customHeight="1" x14ac:dyDescent="0.25">
      <c r="A7" s="123">
        <v>55</v>
      </c>
      <c r="B7" s="86" t="s">
        <v>2031</v>
      </c>
      <c r="C7" s="81"/>
      <c r="D7" s="81"/>
      <c r="E7" s="81">
        <v>13</v>
      </c>
      <c r="F7" s="170" t="s">
        <v>2032</v>
      </c>
      <c r="G7" s="86" t="s">
        <v>2026</v>
      </c>
      <c r="H7" s="184">
        <v>45649</v>
      </c>
      <c r="I7" s="81"/>
      <c r="J7" s="81"/>
      <c r="K7" s="81">
        <v>10</v>
      </c>
      <c r="L7" s="81">
        <v>1</v>
      </c>
      <c r="M7" s="81">
        <v>1</v>
      </c>
      <c r="N7" s="82">
        <f>K7*2+L7+M7</f>
        <v>22</v>
      </c>
      <c r="O7" s="86" t="s">
        <v>2033</v>
      </c>
      <c r="P7" s="185">
        <v>0.2</v>
      </c>
      <c r="Q7" s="185">
        <v>0.2</v>
      </c>
      <c r="R7" s="185">
        <v>0.2</v>
      </c>
      <c r="S7" s="83">
        <v>1.1499999999999999</v>
      </c>
      <c r="T7" s="174">
        <f t="shared" ref="T7:T23" si="0">(((K7*P7*2)+(L7*Q7)+(M7*R7))*S7)*100</f>
        <v>505.99999999999994</v>
      </c>
      <c r="U7" s="186">
        <v>6900</v>
      </c>
      <c r="V7" s="84">
        <f t="shared" ref="V7:V23" si="1">(T7/U7)*1000</f>
        <v>73.333333333333314</v>
      </c>
    </row>
    <row r="8" spans="1:22" ht="33" customHeight="1" x14ac:dyDescent="0.25">
      <c r="A8" s="123">
        <v>56</v>
      </c>
      <c r="B8" s="86" t="s">
        <v>2034</v>
      </c>
      <c r="C8" s="86" t="s">
        <v>165</v>
      </c>
      <c r="D8" s="86"/>
      <c r="E8" s="86">
        <v>2</v>
      </c>
      <c r="F8" s="170" t="s">
        <v>2035</v>
      </c>
      <c r="G8" s="86" t="s">
        <v>2026</v>
      </c>
      <c r="H8" s="184"/>
      <c r="I8" s="81"/>
      <c r="J8" s="81"/>
      <c r="K8" s="81">
        <v>2</v>
      </c>
      <c r="L8" s="81">
        <v>6</v>
      </c>
      <c r="M8" s="81">
        <v>6</v>
      </c>
      <c r="N8" s="82">
        <f>(K8*2)+L8+M8</f>
        <v>16</v>
      </c>
      <c r="O8" s="86" t="s">
        <v>2036</v>
      </c>
      <c r="P8" s="83">
        <v>0.4</v>
      </c>
      <c r="Q8" s="83">
        <v>0.2</v>
      </c>
      <c r="R8" s="83">
        <v>0.4</v>
      </c>
      <c r="S8" s="83">
        <v>1.1499999999999999</v>
      </c>
      <c r="T8" s="84">
        <f t="shared" si="0"/>
        <v>598</v>
      </c>
      <c r="U8" s="85">
        <v>10000</v>
      </c>
      <c r="V8" s="84">
        <f t="shared" si="1"/>
        <v>59.8</v>
      </c>
    </row>
    <row r="9" spans="1:22" ht="33" customHeight="1" x14ac:dyDescent="0.25">
      <c r="A9" s="123">
        <v>57</v>
      </c>
      <c r="B9" s="86" t="s">
        <v>2037</v>
      </c>
      <c r="C9" s="81" t="s">
        <v>165</v>
      </c>
      <c r="D9" s="81"/>
      <c r="E9" s="81">
        <v>12</v>
      </c>
      <c r="F9" s="170" t="s">
        <v>172</v>
      </c>
      <c r="G9" s="86" t="s">
        <v>2026</v>
      </c>
      <c r="H9" s="184">
        <v>45649</v>
      </c>
      <c r="I9" s="81"/>
      <c r="J9" s="81"/>
      <c r="K9" s="81">
        <v>4</v>
      </c>
      <c r="L9" s="81">
        <v>1</v>
      </c>
      <c r="M9" s="81">
        <v>1</v>
      </c>
      <c r="N9" s="82">
        <f>K9*2+L9+M9</f>
        <v>10</v>
      </c>
      <c r="O9" s="86" t="s">
        <v>2038</v>
      </c>
      <c r="P9" s="185">
        <v>0.3</v>
      </c>
      <c r="Q9" s="185">
        <v>0.2</v>
      </c>
      <c r="R9" s="185">
        <v>0.2</v>
      </c>
      <c r="S9" s="83">
        <v>1.1499999999999999</v>
      </c>
      <c r="T9" s="174">
        <f t="shared" si="0"/>
        <v>322</v>
      </c>
      <c r="U9" s="187">
        <v>18285</v>
      </c>
      <c r="V9" s="84">
        <f t="shared" si="1"/>
        <v>17.610062893081761</v>
      </c>
    </row>
    <row r="10" spans="1:22" ht="33" customHeight="1" x14ac:dyDescent="0.25">
      <c r="A10" s="123">
        <v>58</v>
      </c>
      <c r="B10" s="86" t="s">
        <v>2039</v>
      </c>
      <c r="C10" s="81" t="s">
        <v>165</v>
      </c>
      <c r="D10" s="81"/>
      <c r="E10" s="81" t="s">
        <v>896</v>
      </c>
      <c r="F10" s="170" t="s">
        <v>158</v>
      </c>
      <c r="G10" s="86" t="s">
        <v>2026</v>
      </c>
      <c r="H10" s="81"/>
      <c r="I10" s="81"/>
      <c r="J10" s="81"/>
      <c r="K10" s="81">
        <v>4</v>
      </c>
      <c r="L10" s="81">
        <v>1</v>
      </c>
      <c r="M10" s="81">
        <v>1</v>
      </c>
      <c r="N10" s="82">
        <f>K10*2+L10+M10</f>
        <v>10</v>
      </c>
      <c r="O10" s="86" t="s">
        <v>2040</v>
      </c>
      <c r="P10" s="185">
        <v>0.2</v>
      </c>
      <c r="Q10" s="185">
        <v>0.2</v>
      </c>
      <c r="R10" s="185">
        <v>0.2</v>
      </c>
      <c r="S10" s="185">
        <v>1.1499999999999999</v>
      </c>
      <c r="T10" s="174">
        <f t="shared" si="0"/>
        <v>229.99999999999997</v>
      </c>
      <c r="U10" s="188">
        <v>13685</v>
      </c>
      <c r="V10" s="84">
        <f t="shared" si="1"/>
        <v>16.806722689075631</v>
      </c>
    </row>
    <row r="11" spans="1:22" ht="33" customHeight="1" x14ac:dyDescent="0.25">
      <c r="A11" s="123">
        <v>59</v>
      </c>
      <c r="B11" s="86" t="s">
        <v>2041</v>
      </c>
      <c r="C11" s="81" t="s">
        <v>165</v>
      </c>
      <c r="D11" s="81"/>
      <c r="E11" s="81">
        <v>2</v>
      </c>
      <c r="F11" s="170" t="s">
        <v>158</v>
      </c>
      <c r="G11" s="86" t="s">
        <v>2026</v>
      </c>
      <c r="H11" s="81"/>
      <c r="I11" s="81"/>
      <c r="J11" s="81"/>
      <c r="K11" s="81">
        <v>2</v>
      </c>
      <c r="L11" s="81">
        <v>1</v>
      </c>
      <c r="M11" s="81">
        <v>1</v>
      </c>
      <c r="N11" s="82">
        <f>K11*2+L11+M11</f>
        <v>6</v>
      </c>
      <c r="O11" s="86" t="s">
        <v>2042</v>
      </c>
      <c r="P11" s="185">
        <v>0.3</v>
      </c>
      <c r="Q11" s="185">
        <v>0.2</v>
      </c>
      <c r="R11" s="185">
        <v>0.2</v>
      </c>
      <c r="S11" s="185">
        <v>1.3</v>
      </c>
      <c r="T11" s="174">
        <f t="shared" si="0"/>
        <v>208</v>
      </c>
      <c r="U11" s="188">
        <v>13685</v>
      </c>
      <c r="V11" s="84">
        <f t="shared" si="1"/>
        <v>15.199123127511875</v>
      </c>
    </row>
    <row r="12" spans="1:22" ht="33" customHeight="1" x14ac:dyDescent="0.25">
      <c r="A12" s="123">
        <v>60</v>
      </c>
      <c r="B12" s="86" t="s">
        <v>2043</v>
      </c>
      <c r="C12" s="86"/>
      <c r="D12" s="86"/>
      <c r="E12" s="86">
        <v>17</v>
      </c>
      <c r="F12" s="170" t="s">
        <v>303</v>
      </c>
      <c r="G12" s="86" t="s">
        <v>2026</v>
      </c>
      <c r="H12" s="184"/>
      <c r="I12" s="81"/>
      <c r="J12" s="81"/>
      <c r="K12" s="81">
        <v>2</v>
      </c>
      <c r="L12" s="81">
        <v>3</v>
      </c>
      <c r="M12" s="81">
        <v>1</v>
      </c>
      <c r="N12" s="82">
        <f>(K12*2)+L12+M12</f>
        <v>8</v>
      </c>
      <c r="O12" s="86" t="s">
        <v>2044</v>
      </c>
      <c r="P12" s="83">
        <v>0.3</v>
      </c>
      <c r="Q12" s="83">
        <v>0.15</v>
      </c>
      <c r="R12" s="83">
        <v>0.15</v>
      </c>
      <c r="S12" s="83">
        <v>1.1499999999999999</v>
      </c>
      <c r="T12" s="174">
        <f t="shared" si="0"/>
        <v>206.99999999999997</v>
      </c>
      <c r="U12" s="85">
        <v>21850</v>
      </c>
      <c r="V12" s="84">
        <f t="shared" si="1"/>
        <v>9.473684210526315</v>
      </c>
    </row>
    <row r="13" spans="1:22" ht="33" customHeight="1" x14ac:dyDescent="0.25">
      <c r="A13" s="123">
        <v>62</v>
      </c>
      <c r="B13" s="86" t="s">
        <v>2045</v>
      </c>
      <c r="C13" s="81" t="s">
        <v>165</v>
      </c>
      <c r="D13" s="81"/>
      <c r="E13" s="81" t="s">
        <v>896</v>
      </c>
      <c r="F13" s="170" t="s">
        <v>158</v>
      </c>
      <c r="G13" s="86" t="s">
        <v>2026</v>
      </c>
      <c r="H13" s="81"/>
      <c r="I13" s="81"/>
      <c r="J13" s="81"/>
      <c r="K13" s="81">
        <v>1</v>
      </c>
      <c r="L13" s="81">
        <v>1</v>
      </c>
      <c r="M13" s="81">
        <v>1</v>
      </c>
      <c r="N13" s="82">
        <f t="shared" ref="N13:N23" si="2">K13*2+L13+M13</f>
        <v>4</v>
      </c>
      <c r="O13" s="86" t="s">
        <v>2046</v>
      </c>
      <c r="P13" s="185">
        <v>0.2</v>
      </c>
      <c r="Q13" s="185">
        <v>0.2</v>
      </c>
      <c r="R13" s="185">
        <v>0.2</v>
      </c>
      <c r="S13" s="185">
        <v>1.1499999999999999</v>
      </c>
      <c r="T13" s="174">
        <f t="shared" si="0"/>
        <v>92</v>
      </c>
      <c r="U13" s="188">
        <v>13685</v>
      </c>
      <c r="V13" s="84">
        <f t="shared" si="1"/>
        <v>6.7226890756302522</v>
      </c>
    </row>
    <row r="14" spans="1:22" ht="33" customHeight="1" x14ac:dyDescent="0.25">
      <c r="A14" s="123">
        <v>63</v>
      </c>
      <c r="B14" s="86" t="s">
        <v>2047</v>
      </c>
      <c r="C14" s="81" t="s">
        <v>165</v>
      </c>
      <c r="D14" s="81"/>
      <c r="E14" s="81">
        <v>15</v>
      </c>
      <c r="F14" s="170" t="s">
        <v>158</v>
      </c>
      <c r="G14" s="86" t="s">
        <v>2026</v>
      </c>
      <c r="H14" s="81"/>
      <c r="I14" s="81"/>
      <c r="J14" s="81"/>
      <c r="K14" s="81">
        <v>0</v>
      </c>
      <c r="L14" s="81">
        <v>3</v>
      </c>
      <c r="M14" s="81">
        <v>3</v>
      </c>
      <c r="N14" s="82">
        <f t="shared" si="2"/>
        <v>6</v>
      </c>
      <c r="O14" s="86" t="s">
        <v>2048</v>
      </c>
      <c r="P14" s="185">
        <v>0.2</v>
      </c>
      <c r="Q14" s="185">
        <v>0.2</v>
      </c>
      <c r="R14" s="185">
        <v>0.2</v>
      </c>
      <c r="S14" s="185">
        <v>1.1499999999999999</v>
      </c>
      <c r="T14" s="174">
        <f t="shared" si="0"/>
        <v>138</v>
      </c>
      <c r="U14" s="188">
        <v>20585</v>
      </c>
      <c r="V14" s="84">
        <f t="shared" si="1"/>
        <v>6.7039106145251397</v>
      </c>
    </row>
    <row r="15" spans="1:22" ht="33" customHeight="1" x14ac:dyDescent="0.25">
      <c r="A15" s="123">
        <v>64</v>
      </c>
      <c r="B15" s="86" t="s">
        <v>2049</v>
      </c>
      <c r="C15" s="81"/>
      <c r="D15" s="81"/>
      <c r="E15" s="81">
        <v>12</v>
      </c>
      <c r="F15" s="170" t="s">
        <v>158</v>
      </c>
      <c r="G15" s="86" t="s">
        <v>2026</v>
      </c>
      <c r="H15" s="81"/>
      <c r="I15" s="81"/>
      <c r="J15" s="81"/>
      <c r="K15" s="81">
        <v>2</v>
      </c>
      <c r="L15" s="81">
        <v>1</v>
      </c>
      <c r="M15" s="81">
        <v>1</v>
      </c>
      <c r="N15" s="82">
        <f t="shared" si="2"/>
        <v>6</v>
      </c>
      <c r="O15" s="86" t="s">
        <v>2050</v>
      </c>
      <c r="P15" s="185">
        <v>0.2</v>
      </c>
      <c r="Q15" s="185">
        <v>0.2</v>
      </c>
      <c r="R15" s="185">
        <v>0.2</v>
      </c>
      <c r="S15" s="185">
        <v>1</v>
      </c>
      <c r="T15" s="174">
        <f t="shared" si="0"/>
        <v>120</v>
      </c>
      <c r="U15" s="188">
        <v>18285</v>
      </c>
      <c r="V15" s="84">
        <f t="shared" si="1"/>
        <v>6.5627563576702217</v>
      </c>
    </row>
    <row r="16" spans="1:22" ht="33" customHeight="1" x14ac:dyDescent="0.25">
      <c r="A16" s="123">
        <v>65</v>
      </c>
      <c r="B16" s="86" t="s">
        <v>2051</v>
      </c>
      <c r="C16" s="81" t="s">
        <v>165</v>
      </c>
      <c r="D16" s="81"/>
      <c r="E16" s="81" t="s">
        <v>1201</v>
      </c>
      <c r="F16" s="170" t="s">
        <v>158</v>
      </c>
      <c r="G16" s="86" t="s">
        <v>2026</v>
      </c>
      <c r="H16" s="81"/>
      <c r="I16" s="81"/>
      <c r="J16" s="81"/>
      <c r="K16" s="81">
        <v>2</v>
      </c>
      <c r="L16" s="81">
        <v>1</v>
      </c>
      <c r="M16" s="81">
        <v>1</v>
      </c>
      <c r="N16" s="82">
        <f t="shared" si="2"/>
        <v>6</v>
      </c>
      <c r="O16" s="86" t="s">
        <v>2052</v>
      </c>
      <c r="P16" s="185">
        <v>0.5</v>
      </c>
      <c r="Q16" s="185">
        <v>0.5</v>
      </c>
      <c r="R16" s="185">
        <v>0.2</v>
      </c>
      <c r="S16" s="185">
        <v>1.1499999999999999</v>
      </c>
      <c r="T16" s="174">
        <f t="shared" si="0"/>
        <v>310.5</v>
      </c>
      <c r="U16" s="188">
        <v>70150</v>
      </c>
      <c r="V16" s="84">
        <f t="shared" si="1"/>
        <v>4.4262295081967213</v>
      </c>
    </row>
    <row r="17" spans="1:22" ht="33" customHeight="1" x14ac:dyDescent="0.25">
      <c r="A17" s="123">
        <v>66</v>
      </c>
      <c r="B17" s="86" t="s">
        <v>2053</v>
      </c>
      <c r="C17" s="81" t="s">
        <v>2054</v>
      </c>
      <c r="D17" s="81"/>
      <c r="E17" s="81">
        <v>3</v>
      </c>
      <c r="F17" s="170" t="s">
        <v>158</v>
      </c>
      <c r="G17" s="86" t="s">
        <v>2026</v>
      </c>
      <c r="H17" s="81"/>
      <c r="I17" s="81"/>
      <c r="J17" s="81"/>
      <c r="K17" s="81">
        <v>1</v>
      </c>
      <c r="L17" s="81">
        <v>1</v>
      </c>
      <c r="M17" s="81">
        <v>1</v>
      </c>
      <c r="N17" s="82">
        <f t="shared" si="2"/>
        <v>4</v>
      </c>
      <c r="O17" s="86" t="s">
        <v>2055</v>
      </c>
      <c r="P17" s="185">
        <v>0.5</v>
      </c>
      <c r="Q17" s="185">
        <v>0.5</v>
      </c>
      <c r="R17" s="185">
        <v>0.2</v>
      </c>
      <c r="S17" s="185">
        <v>1</v>
      </c>
      <c r="T17" s="174">
        <f t="shared" si="0"/>
        <v>170</v>
      </c>
      <c r="U17" s="188">
        <v>39100</v>
      </c>
      <c r="V17" s="84">
        <f t="shared" si="1"/>
        <v>4.3478260869565215</v>
      </c>
    </row>
    <row r="18" spans="1:22" ht="33" customHeight="1" x14ac:dyDescent="0.25">
      <c r="A18" s="123">
        <v>67</v>
      </c>
      <c r="B18" s="86" t="s">
        <v>2056</v>
      </c>
      <c r="C18" s="86"/>
      <c r="D18" s="86"/>
      <c r="E18" s="86" t="s">
        <v>1480</v>
      </c>
      <c r="F18" s="170" t="s">
        <v>2057</v>
      </c>
      <c r="G18" s="86" t="s">
        <v>2026</v>
      </c>
      <c r="H18" s="184"/>
      <c r="I18" s="81"/>
      <c r="J18" s="81"/>
      <c r="K18" s="81">
        <v>2</v>
      </c>
      <c r="L18" s="81">
        <v>6</v>
      </c>
      <c r="M18" s="81">
        <v>9</v>
      </c>
      <c r="N18" s="82">
        <f t="shared" si="2"/>
        <v>19</v>
      </c>
      <c r="O18" s="86" t="s">
        <v>2058</v>
      </c>
      <c r="P18" s="83">
        <v>0.9</v>
      </c>
      <c r="Q18" s="83">
        <v>0.3</v>
      </c>
      <c r="R18" s="83">
        <v>0.3</v>
      </c>
      <c r="S18" s="83">
        <v>1.3</v>
      </c>
      <c r="T18" s="84">
        <f t="shared" si="0"/>
        <v>1053</v>
      </c>
      <c r="U18" s="85">
        <v>335685</v>
      </c>
      <c r="V18" s="84">
        <f t="shared" si="1"/>
        <v>3.136869386478395</v>
      </c>
    </row>
    <row r="19" spans="1:22" ht="33" customHeight="1" x14ac:dyDescent="0.25">
      <c r="A19" s="123">
        <v>68</v>
      </c>
      <c r="B19" s="86" t="s">
        <v>2059</v>
      </c>
      <c r="C19" s="81" t="s">
        <v>165</v>
      </c>
      <c r="D19" s="81"/>
      <c r="E19" s="81" t="s">
        <v>2060</v>
      </c>
      <c r="F19" s="170" t="s">
        <v>158</v>
      </c>
      <c r="G19" s="86" t="s">
        <v>2026</v>
      </c>
      <c r="H19" s="81"/>
      <c r="I19" s="81"/>
      <c r="J19" s="81"/>
      <c r="K19" s="81">
        <v>2</v>
      </c>
      <c r="L19" s="81">
        <v>1</v>
      </c>
      <c r="M19" s="81">
        <v>1</v>
      </c>
      <c r="N19" s="82">
        <f t="shared" si="2"/>
        <v>6</v>
      </c>
      <c r="O19" s="86" t="s">
        <v>2061</v>
      </c>
      <c r="P19" s="185">
        <v>0.5</v>
      </c>
      <c r="Q19" s="185">
        <v>0.5</v>
      </c>
      <c r="R19" s="185">
        <v>0.2</v>
      </c>
      <c r="S19" s="185">
        <v>1</v>
      </c>
      <c r="T19" s="174">
        <f t="shared" si="0"/>
        <v>270</v>
      </c>
      <c r="U19" s="188">
        <v>87400</v>
      </c>
      <c r="V19" s="84">
        <f t="shared" si="1"/>
        <v>3.0892448512585813</v>
      </c>
    </row>
    <row r="20" spans="1:22" ht="33" customHeight="1" x14ac:dyDescent="0.25">
      <c r="A20" s="123">
        <v>69</v>
      </c>
      <c r="B20" s="86" t="s">
        <v>2062</v>
      </c>
      <c r="C20" s="81" t="s">
        <v>165</v>
      </c>
      <c r="D20" s="81"/>
      <c r="E20" s="81">
        <v>6</v>
      </c>
      <c r="F20" s="170" t="s">
        <v>158</v>
      </c>
      <c r="G20" s="86" t="s">
        <v>2026</v>
      </c>
      <c r="H20" s="81"/>
      <c r="I20" s="81"/>
      <c r="J20" s="81"/>
      <c r="K20" s="81">
        <v>2</v>
      </c>
      <c r="L20" s="81">
        <v>1</v>
      </c>
      <c r="M20" s="81">
        <v>1</v>
      </c>
      <c r="N20" s="82">
        <f t="shared" si="2"/>
        <v>6</v>
      </c>
      <c r="O20" s="86" t="s">
        <v>2063</v>
      </c>
      <c r="P20" s="185">
        <v>0.4</v>
      </c>
      <c r="Q20" s="185">
        <v>0</v>
      </c>
      <c r="R20" s="185">
        <v>0</v>
      </c>
      <c r="S20" s="185">
        <v>1</v>
      </c>
      <c r="T20" s="174">
        <f t="shared" si="0"/>
        <v>160</v>
      </c>
      <c r="U20" s="188">
        <v>57500</v>
      </c>
      <c r="V20" s="84">
        <f t="shared" si="1"/>
        <v>2.7826086956521743</v>
      </c>
    </row>
    <row r="21" spans="1:22" ht="33" customHeight="1" x14ac:dyDescent="0.25">
      <c r="A21" s="123">
        <v>70</v>
      </c>
      <c r="B21" s="86" t="s">
        <v>2064</v>
      </c>
      <c r="C21" s="81" t="s">
        <v>165</v>
      </c>
      <c r="D21" s="81"/>
      <c r="E21" s="81">
        <v>8</v>
      </c>
      <c r="F21" s="170" t="s">
        <v>158</v>
      </c>
      <c r="G21" s="86" t="s">
        <v>2026</v>
      </c>
      <c r="H21" s="81"/>
      <c r="I21" s="81"/>
      <c r="J21" s="81"/>
      <c r="K21" s="81">
        <v>4</v>
      </c>
      <c r="L21" s="81">
        <v>1</v>
      </c>
      <c r="M21" s="81">
        <v>1</v>
      </c>
      <c r="N21" s="82">
        <f t="shared" si="2"/>
        <v>10</v>
      </c>
      <c r="O21" s="86" t="s">
        <v>2065</v>
      </c>
      <c r="P21" s="185">
        <v>0.5</v>
      </c>
      <c r="Q21" s="185">
        <v>0.2</v>
      </c>
      <c r="R21" s="185">
        <v>0.2</v>
      </c>
      <c r="S21" s="185">
        <v>1.1499999999999999</v>
      </c>
      <c r="T21" s="174">
        <f t="shared" si="0"/>
        <v>505.99999999999994</v>
      </c>
      <c r="U21" s="188">
        <v>273700</v>
      </c>
      <c r="V21" s="84">
        <f t="shared" si="1"/>
        <v>1.8487394957983192</v>
      </c>
    </row>
    <row r="22" spans="1:22" ht="33" customHeight="1" x14ac:dyDescent="0.25">
      <c r="A22" s="123">
        <v>71</v>
      </c>
      <c r="B22" s="86" t="s">
        <v>2066</v>
      </c>
      <c r="C22" s="81"/>
      <c r="D22" s="81"/>
      <c r="E22" s="81">
        <v>13</v>
      </c>
      <c r="F22" s="170" t="s">
        <v>2067</v>
      </c>
      <c r="G22" s="86" t="s">
        <v>2026</v>
      </c>
      <c r="H22" s="184">
        <v>45649</v>
      </c>
      <c r="I22" s="81"/>
      <c r="J22" s="81"/>
      <c r="K22" s="81">
        <v>0</v>
      </c>
      <c r="L22" s="81">
        <v>1</v>
      </c>
      <c r="M22" s="81">
        <v>1</v>
      </c>
      <c r="N22" s="82">
        <f t="shared" si="2"/>
        <v>2</v>
      </c>
      <c r="O22" s="86" t="s">
        <v>2068</v>
      </c>
      <c r="P22" s="185">
        <v>0.9</v>
      </c>
      <c r="Q22" s="185">
        <v>0.2</v>
      </c>
      <c r="R22" s="185">
        <v>0.2</v>
      </c>
      <c r="S22" s="83">
        <v>1.1499999999999999</v>
      </c>
      <c r="T22" s="174">
        <f t="shared" si="0"/>
        <v>46</v>
      </c>
      <c r="U22" s="187">
        <v>27600</v>
      </c>
      <c r="V22" s="84">
        <f t="shared" si="1"/>
        <v>1.6666666666666667</v>
      </c>
    </row>
    <row r="23" spans="1:22" ht="33" customHeight="1" x14ac:dyDescent="0.25">
      <c r="A23" s="123">
        <v>72</v>
      </c>
      <c r="B23" s="86" t="s">
        <v>2069</v>
      </c>
      <c r="C23" s="81" t="s">
        <v>165</v>
      </c>
      <c r="D23" s="81"/>
      <c r="E23" s="81">
        <v>12</v>
      </c>
      <c r="F23" s="170" t="s">
        <v>158</v>
      </c>
      <c r="G23" s="86" t="s">
        <v>2026</v>
      </c>
      <c r="H23" s="81"/>
      <c r="I23" s="81"/>
      <c r="J23" s="81"/>
      <c r="K23" s="81">
        <v>0</v>
      </c>
      <c r="L23" s="81">
        <v>1</v>
      </c>
      <c r="M23" s="81">
        <v>1</v>
      </c>
      <c r="N23" s="82">
        <f t="shared" si="2"/>
        <v>2</v>
      </c>
      <c r="O23" s="86" t="s">
        <v>2070</v>
      </c>
      <c r="P23" s="185">
        <v>0.5</v>
      </c>
      <c r="Q23" s="185">
        <v>0</v>
      </c>
      <c r="R23" s="185">
        <v>0.1</v>
      </c>
      <c r="S23" s="185">
        <v>1</v>
      </c>
      <c r="T23" s="174">
        <f t="shared" si="0"/>
        <v>10</v>
      </c>
      <c r="U23" s="188">
        <v>115000</v>
      </c>
      <c r="V23" s="84">
        <f t="shared" si="1"/>
        <v>8.6956521739130446E-2</v>
      </c>
    </row>
    <row r="24" spans="1:22" ht="33" customHeight="1" x14ac:dyDescent="0.25">
      <c r="A24" s="123">
        <v>74</v>
      </c>
      <c r="B24" s="86" t="s">
        <v>2071</v>
      </c>
      <c r="C24" s="81"/>
      <c r="D24" s="81"/>
      <c r="E24" s="81" t="s">
        <v>1043</v>
      </c>
      <c r="F24" s="170" t="s">
        <v>2072</v>
      </c>
      <c r="G24" s="86" t="s">
        <v>2026</v>
      </c>
      <c r="H24" s="184">
        <v>45819</v>
      </c>
      <c r="I24" s="81"/>
      <c r="J24" s="81"/>
      <c r="K24" s="81">
        <v>0</v>
      </c>
      <c r="L24" s="81"/>
      <c r="M24" s="81"/>
      <c r="N24" s="82"/>
      <c r="O24" s="86"/>
      <c r="P24" s="81"/>
      <c r="Q24" s="81"/>
      <c r="R24" s="81"/>
      <c r="S24" s="81"/>
      <c r="T24" s="81"/>
      <c r="U24" s="81"/>
      <c r="V24" s="81"/>
    </row>
    <row r="25" spans="1:22" ht="33" customHeight="1" x14ac:dyDescent="0.25">
      <c r="A25" s="123">
        <v>75</v>
      </c>
      <c r="B25" s="86" t="s">
        <v>2073</v>
      </c>
      <c r="C25" s="81"/>
      <c r="D25" s="81"/>
      <c r="E25" s="81">
        <v>4</v>
      </c>
      <c r="F25" s="170" t="s">
        <v>185</v>
      </c>
      <c r="G25" s="86" t="s">
        <v>2074</v>
      </c>
      <c r="H25" s="184">
        <v>45614</v>
      </c>
      <c r="I25" s="81"/>
      <c r="J25" s="81"/>
      <c r="K25" s="81">
        <v>0</v>
      </c>
      <c r="L25" s="81">
        <v>1</v>
      </c>
      <c r="M25" s="81">
        <v>1</v>
      </c>
      <c r="N25" s="82">
        <f>K25*2+L25+M25</f>
        <v>2</v>
      </c>
      <c r="O25" s="86" t="s">
        <v>2075</v>
      </c>
      <c r="P25" s="185">
        <v>0.47</v>
      </c>
      <c r="Q25" s="185">
        <v>0.5</v>
      </c>
      <c r="R25" s="185">
        <v>0.2</v>
      </c>
      <c r="S25" s="83">
        <v>1.1499999999999999</v>
      </c>
      <c r="T25" s="174">
        <f>(((K25*P25*2)+(L25*Q25)+(M25*R25))*S25)*100</f>
        <v>80.5</v>
      </c>
      <c r="U25" s="187">
        <v>34500</v>
      </c>
      <c r="V25" s="84">
        <f>(T25/U25)*1000</f>
        <v>2.3333333333333335</v>
      </c>
    </row>
    <row r="26" spans="1:22" ht="33" customHeight="1" x14ac:dyDescent="0.25">
      <c r="A26" s="123">
        <v>77</v>
      </c>
      <c r="B26" s="86" t="s">
        <v>2076</v>
      </c>
      <c r="C26" s="86"/>
      <c r="D26" s="86"/>
      <c r="E26" s="86" t="s">
        <v>1047</v>
      </c>
      <c r="F26" s="170" t="s">
        <v>2077</v>
      </c>
      <c r="G26" s="86" t="s">
        <v>2023</v>
      </c>
      <c r="H26" s="184"/>
      <c r="I26" s="81"/>
      <c r="J26" s="81"/>
      <c r="K26" s="81">
        <v>2</v>
      </c>
      <c r="L26" s="81">
        <v>3</v>
      </c>
      <c r="M26" s="81">
        <v>6</v>
      </c>
      <c r="N26" s="82">
        <f>K26*2+L26+M26</f>
        <v>13</v>
      </c>
      <c r="O26" s="86" t="s">
        <v>2078</v>
      </c>
      <c r="P26" s="83">
        <v>0.2</v>
      </c>
      <c r="Q26" s="83">
        <v>0.2</v>
      </c>
      <c r="R26" s="83">
        <v>0.2</v>
      </c>
      <c r="S26" s="83">
        <v>1</v>
      </c>
      <c r="T26" s="84">
        <f>(((K26*P26*2)+(L26*Q26)+(M26*R26))*S26)*100</f>
        <v>260.00000000000006</v>
      </c>
      <c r="U26" s="85">
        <v>10000</v>
      </c>
      <c r="V26" s="84">
        <f>(T26/U26)*1000</f>
        <v>26.000000000000007</v>
      </c>
    </row>
    <row r="27" spans="1:22" ht="33" customHeight="1" x14ac:dyDescent="0.25">
      <c r="A27" s="123">
        <v>78</v>
      </c>
      <c r="B27" s="86" t="s">
        <v>2079</v>
      </c>
      <c r="C27" s="81"/>
      <c r="D27" s="81"/>
      <c r="E27" s="81">
        <v>16</v>
      </c>
      <c r="F27" s="170" t="s">
        <v>2080</v>
      </c>
      <c r="G27" s="86" t="s">
        <v>2023</v>
      </c>
      <c r="H27" s="184"/>
      <c r="I27" s="81"/>
      <c r="J27" s="81"/>
      <c r="K27" s="81">
        <v>0</v>
      </c>
      <c r="L27" s="81">
        <v>0</v>
      </c>
      <c r="M27" s="81">
        <v>6</v>
      </c>
      <c r="N27" s="82">
        <f>(K27*2)+L27+M27</f>
        <v>6</v>
      </c>
      <c r="O27" s="86" t="s">
        <v>2081</v>
      </c>
      <c r="P27" s="83">
        <v>0.2</v>
      </c>
      <c r="Q27" s="83">
        <v>0.1</v>
      </c>
      <c r="R27" s="83">
        <v>0.1</v>
      </c>
      <c r="S27" s="83">
        <v>1</v>
      </c>
      <c r="T27" s="84">
        <f>(((K27*P27*2)+(L27*Q27)+(M27*R27))*S27)*100</f>
        <v>60.000000000000007</v>
      </c>
      <c r="U27" s="85">
        <v>23575</v>
      </c>
      <c r="V27" s="84">
        <f>(T27/U27)*1000</f>
        <v>2.5450689289501596</v>
      </c>
    </row>
    <row r="28" spans="1:22" ht="33" customHeight="1" x14ac:dyDescent="0.25">
      <c r="A28" s="123">
        <v>79</v>
      </c>
      <c r="B28" s="86" t="s">
        <v>2082</v>
      </c>
      <c r="C28" s="86"/>
      <c r="D28" s="86"/>
      <c r="E28" s="81">
        <v>12</v>
      </c>
      <c r="F28" s="170" t="s">
        <v>2083</v>
      </c>
      <c r="G28" s="86" t="s">
        <v>2023</v>
      </c>
      <c r="H28" s="184"/>
      <c r="I28" s="81"/>
      <c r="J28" s="81"/>
      <c r="K28" s="81">
        <v>0</v>
      </c>
      <c r="L28" s="81">
        <v>1</v>
      </c>
      <c r="M28" s="81">
        <v>3</v>
      </c>
      <c r="N28" s="82">
        <f>(K28*2)+L28+M28</f>
        <v>4</v>
      </c>
      <c r="O28" s="86" t="s">
        <v>2084</v>
      </c>
      <c r="P28" s="83">
        <v>0.3</v>
      </c>
      <c r="Q28" s="83">
        <v>0.2</v>
      </c>
      <c r="R28" s="83">
        <v>0.2</v>
      </c>
      <c r="S28" s="83">
        <v>1.1499999999999999</v>
      </c>
      <c r="T28" s="84">
        <f>(((K28*P28*2)+(L28*Q28)+(M28*R28))*S28)*100</f>
        <v>92</v>
      </c>
      <c r="U28" s="85">
        <v>372485</v>
      </c>
      <c r="V28" s="84">
        <f>(T28/U28)*1000</f>
        <v>0.24698981167026862</v>
      </c>
    </row>
    <row r="29" spans="1:22" ht="33" customHeight="1" x14ac:dyDescent="0.25">
      <c r="A29" s="123">
        <v>80</v>
      </c>
      <c r="B29" s="189" t="s">
        <v>2085</v>
      </c>
      <c r="C29" s="167"/>
      <c r="D29" s="167"/>
      <c r="E29" s="167" t="s">
        <v>206</v>
      </c>
      <c r="F29" s="192" t="s">
        <v>2086</v>
      </c>
      <c r="G29" s="86" t="s">
        <v>2087</v>
      </c>
      <c r="H29" s="184"/>
      <c r="I29" s="81"/>
      <c r="J29" s="81"/>
      <c r="K29" s="167">
        <v>2</v>
      </c>
      <c r="L29" s="167">
        <v>3</v>
      </c>
      <c r="M29" s="167">
        <v>6</v>
      </c>
      <c r="N29" s="190">
        <f>(K29*2)+L29+M29</f>
        <v>13</v>
      </c>
      <c r="O29" s="189" t="s">
        <v>2088</v>
      </c>
      <c r="P29" s="191"/>
      <c r="Q29" s="191"/>
      <c r="R29" s="191"/>
      <c r="S29" s="191">
        <v>1.1499999999999999</v>
      </c>
      <c r="T29" s="174">
        <f>(((K29*P29*2)+(L29*Q29)+(M29*R29))*S29)*100</f>
        <v>0</v>
      </c>
      <c r="U29" s="85">
        <v>64400</v>
      </c>
      <c r="V29" s="84">
        <f>(T29/U29)*1000</f>
        <v>0</v>
      </c>
    </row>
  </sheetData>
  <autoFilter ref="A3:V6" xr:uid="{AA5AE4DF-7813-4FE4-82BE-9439A2F12941}">
    <filterColumn colId="6">
      <filters>
        <filter val="Approved at 4/23/25 TC"/>
      </filters>
    </filterColumn>
  </autoFilter>
  <conditionalFormatting sqref="A3 A4:V6 B7:V9 A7:A29 D10:N10 D11:V12 B13:V29">
    <cfRule type="expression" dxfId="8" priority="3">
      <formula>$A3</formula>
    </cfRule>
  </conditionalFormatting>
  <conditionalFormatting sqref="H3:J3">
    <cfRule type="expression" dxfId="7" priority="2">
      <formula>$A3</formula>
    </cfRule>
  </conditionalFormatting>
  <conditionalFormatting sqref="P10:V10 B10:C12">
    <cfRule type="expression" dxfId="6" priority="1">
      <formula>$A10</formula>
    </cfRule>
  </conditionalFormatting>
  <pageMargins left="0.25" right="0.25" top="0.75" bottom="0.75" header="0.3" footer="0.3"/>
  <pageSetup paperSize="3" scale="3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8D9A-94B0-4C0B-8765-DAF519DD639F}">
  <sheetPr>
    <pageSetUpPr fitToPage="1"/>
  </sheetPr>
  <dimension ref="A1:Y98"/>
  <sheetViews>
    <sheetView zoomScale="80" zoomScaleNormal="80" workbookViewId="0">
      <pane ySplit="3" topLeftCell="A4" activePane="bottomLeft" state="frozen"/>
      <selection activeCell="H1" sqref="H1"/>
      <selection pane="bottomLeft"/>
    </sheetView>
  </sheetViews>
  <sheetFormatPr defaultColWidth="9.140625" defaultRowHeight="15.75" x14ac:dyDescent="0.25"/>
  <cols>
    <col min="1" max="1" width="8.7109375" style="19" customWidth="1"/>
    <col min="2" max="2" width="47.85546875" style="106" customWidth="1"/>
    <col min="3" max="3" width="6.42578125" style="26" customWidth="1"/>
    <col min="4" max="4" width="17.7109375" style="26" hidden="1" customWidth="1"/>
    <col min="5" max="5" width="35.7109375" style="26" hidden="1" customWidth="1"/>
    <col min="6" max="6" width="9.140625" style="26" customWidth="1"/>
    <col min="7" max="7" width="55.7109375" style="106" customWidth="1"/>
    <col min="8" max="8" width="16.85546875" style="106" customWidth="1"/>
    <col min="9" max="9" width="15.7109375" style="26" customWidth="1"/>
    <col min="10" max="10" width="12.7109375" style="26" hidden="1" customWidth="1"/>
    <col min="11" max="11" width="14.7109375" style="26" hidden="1" customWidth="1"/>
    <col min="12" max="12" width="9.140625" style="26" customWidth="1"/>
    <col min="13" max="14" width="8.7109375" style="26" customWidth="1"/>
    <col min="15" max="15" width="8.7109375" style="110" customWidth="1"/>
    <col min="16" max="16" width="41.28515625" style="106" customWidth="1"/>
    <col min="17" max="21" width="10.7109375" style="26" customWidth="1"/>
    <col min="22" max="22" width="17.140625" style="26" customWidth="1"/>
    <col min="23" max="23" width="22.85546875" style="26" bestFit="1" customWidth="1"/>
    <col min="24" max="24" width="18.140625" style="26" customWidth="1"/>
    <col min="25" max="25" width="13.5703125" style="26" customWidth="1"/>
    <col min="28" max="28" width="10.28515625" bestFit="1" customWidth="1"/>
  </cols>
  <sheetData>
    <row r="1" spans="1:25" ht="30" customHeight="1" x14ac:dyDescent="0.25">
      <c r="A1" s="91" t="s">
        <v>2237</v>
      </c>
      <c r="B1" s="149"/>
      <c r="C1" s="92"/>
      <c r="D1" s="92"/>
      <c r="E1" s="137"/>
      <c r="F1" s="92"/>
      <c r="G1" s="219"/>
      <c r="H1" s="219"/>
      <c r="I1" s="219"/>
      <c r="J1" s="92"/>
      <c r="K1" s="92"/>
      <c r="L1" s="92"/>
      <c r="M1" s="92"/>
      <c r="N1" s="92"/>
      <c r="O1" s="92"/>
      <c r="P1" s="149"/>
      <c r="Q1" s="92"/>
      <c r="R1" s="92"/>
      <c r="S1" s="92"/>
      <c r="T1" s="92"/>
      <c r="U1" s="92"/>
      <c r="V1" s="92"/>
      <c r="W1" s="92"/>
      <c r="X1" s="92"/>
      <c r="Y1" s="92"/>
    </row>
    <row r="2" spans="1:25" ht="30" customHeight="1" x14ac:dyDescent="0.25">
      <c r="A2" s="100"/>
      <c r="B2" s="126"/>
      <c r="C2" s="100"/>
      <c r="D2" s="100"/>
      <c r="E2" s="100"/>
      <c r="F2" s="113" t="s">
        <v>123</v>
      </c>
      <c r="G2" s="126"/>
      <c r="H2" s="126"/>
      <c r="I2" s="100"/>
      <c r="J2" s="100"/>
      <c r="K2" s="100"/>
      <c r="L2" s="127" t="s">
        <v>65</v>
      </c>
      <c r="M2" s="100"/>
      <c r="N2" s="114" t="s">
        <v>124</v>
      </c>
      <c r="O2" s="100"/>
      <c r="P2" s="126"/>
      <c r="Q2" s="100"/>
      <c r="R2" s="100"/>
      <c r="S2" s="100"/>
      <c r="T2" s="125" t="s">
        <v>125</v>
      </c>
      <c r="U2" s="114"/>
      <c r="V2" s="100"/>
      <c r="W2" s="100"/>
      <c r="X2" s="100"/>
      <c r="Y2" s="100"/>
    </row>
    <row r="3" spans="1:25" ht="69.95" customHeight="1" x14ac:dyDescent="0.25">
      <c r="A3" s="148" t="s">
        <v>126</v>
      </c>
      <c r="B3" s="2" t="s">
        <v>127</v>
      </c>
      <c r="C3" s="3" t="s">
        <v>128</v>
      </c>
      <c r="D3" s="65" t="s">
        <v>129</v>
      </c>
      <c r="E3" s="2" t="s">
        <v>130</v>
      </c>
      <c r="F3" s="3" t="s">
        <v>131</v>
      </c>
      <c r="G3" s="4" t="s">
        <v>132</v>
      </c>
      <c r="H3" s="4" t="s">
        <v>133</v>
      </c>
      <c r="I3" s="4" t="s">
        <v>134</v>
      </c>
      <c r="J3" s="4" t="s">
        <v>135</v>
      </c>
      <c r="K3" s="4" t="s">
        <v>136</v>
      </c>
      <c r="L3" s="5" t="s">
        <v>137</v>
      </c>
      <c r="M3" s="5" t="s">
        <v>138</v>
      </c>
      <c r="N3" s="6" t="s">
        <v>139</v>
      </c>
      <c r="O3" s="7" t="s">
        <v>140</v>
      </c>
      <c r="P3" s="4" t="s">
        <v>141</v>
      </c>
      <c r="Q3" s="8" t="s">
        <v>142</v>
      </c>
      <c r="R3" s="8" t="s">
        <v>143</v>
      </c>
      <c r="S3" s="8" t="s">
        <v>144</v>
      </c>
      <c r="T3" s="8" t="s">
        <v>145</v>
      </c>
      <c r="U3" s="8" t="s">
        <v>146</v>
      </c>
      <c r="V3" s="9" t="s">
        <v>147</v>
      </c>
      <c r="W3" s="10" t="s">
        <v>148</v>
      </c>
      <c r="X3" s="214" t="s">
        <v>149</v>
      </c>
      <c r="Y3" s="11" t="s">
        <v>150</v>
      </c>
    </row>
    <row r="4" spans="1:25" ht="33" customHeight="1" x14ac:dyDescent="0.25">
      <c r="A4" s="107">
        <v>1</v>
      </c>
      <c r="B4" s="14" t="s">
        <v>2165</v>
      </c>
      <c r="C4" s="13" t="s">
        <v>165</v>
      </c>
      <c r="D4" s="13"/>
      <c r="E4" s="13"/>
      <c r="F4" s="13">
        <v>15</v>
      </c>
      <c r="G4" s="14" t="s">
        <v>2166</v>
      </c>
      <c r="H4" s="14" t="s">
        <v>235</v>
      </c>
      <c r="I4" s="96">
        <v>45042</v>
      </c>
      <c r="J4" s="13"/>
      <c r="K4" s="13"/>
      <c r="L4" s="13">
        <v>0</v>
      </c>
      <c r="M4" s="13">
        <v>3</v>
      </c>
      <c r="N4" s="13">
        <v>1</v>
      </c>
      <c r="O4" s="18">
        <f t="shared" ref="O4:O34" si="0">(L4*2)+M4+N4</f>
        <v>4</v>
      </c>
      <c r="P4" s="14" t="s">
        <v>507</v>
      </c>
      <c r="Q4" s="15">
        <v>0.75</v>
      </c>
      <c r="R4" s="15">
        <v>0.1</v>
      </c>
      <c r="S4" s="15">
        <v>0.1</v>
      </c>
      <c r="T4" s="15">
        <v>1</v>
      </c>
      <c r="U4" s="15"/>
      <c r="V4" s="16">
        <f t="shared" ref="V4:V35" si="1">(((L4*Q4*2)+(M4*R4)+(N4*S4))*T4)*100</f>
        <v>40</v>
      </c>
      <c r="W4" s="17">
        <v>16000</v>
      </c>
      <c r="X4" s="17"/>
      <c r="Y4" s="16">
        <f t="shared" ref="Y4:Y35" si="2">(V4/W4)*1000</f>
        <v>2.5</v>
      </c>
    </row>
    <row r="5" spans="1:25" ht="33" customHeight="1" x14ac:dyDescent="0.25">
      <c r="A5" s="107">
        <v>2</v>
      </c>
      <c r="B5" s="14" t="s">
        <v>2167</v>
      </c>
      <c r="C5" s="14" t="s">
        <v>165</v>
      </c>
      <c r="D5" s="14"/>
      <c r="E5" s="13"/>
      <c r="F5" s="14">
        <v>20</v>
      </c>
      <c r="G5" s="14" t="s">
        <v>2168</v>
      </c>
      <c r="H5" s="14" t="s">
        <v>235</v>
      </c>
      <c r="I5" s="96">
        <v>45042</v>
      </c>
      <c r="J5" s="13"/>
      <c r="K5" s="13"/>
      <c r="L5" s="13">
        <v>0</v>
      </c>
      <c r="M5" s="13">
        <v>1</v>
      </c>
      <c r="N5" s="13">
        <v>3</v>
      </c>
      <c r="O5" s="18">
        <f t="shared" si="0"/>
        <v>4</v>
      </c>
      <c r="P5" s="14" t="s">
        <v>2169</v>
      </c>
      <c r="Q5" s="15">
        <v>0.75</v>
      </c>
      <c r="R5" s="15">
        <v>0.1</v>
      </c>
      <c r="S5" s="15">
        <v>0.1</v>
      </c>
      <c r="T5" s="15">
        <v>1.3</v>
      </c>
      <c r="U5" s="15"/>
      <c r="V5" s="20">
        <f t="shared" si="1"/>
        <v>52</v>
      </c>
      <c r="W5" s="21">
        <f>8000*4+7000</f>
        <v>39000</v>
      </c>
      <c r="X5" s="21"/>
      <c r="Y5" s="16">
        <f t="shared" si="2"/>
        <v>1.3333333333333333</v>
      </c>
    </row>
    <row r="6" spans="1:25" ht="33" customHeight="1" x14ac:dyDescent="0.25">
      <c r="A6" s="107">
        <v>3</v>
      </c>
      <c r="B6" s="14" t="s">
        <v>2170</v>
      </c>
      <c r="C6" s="13" t="s">
        <v>165</v>
      </c>
      <c r="D6" s="13"/>
      <c r="E6" s="13"/>
      <c r="F6" s="13">
        <v>5</v>
      </c>
      <c r="G6" s="14" t="s">
        <v>2171</v>
      </c>
      <c r="H6" s="14" t="s">
        <v>235</v>
      </c>
      <c r="I6" s="96">
        <v>45042</v>
      </c>
      <c r="J6" s="13"/>
      <c r="K6" s="13"/>
      <c r="L6" s="13">
        <v>0</v>
      </c>
      <c r="M6" s="13">
        <v>1</v>
      </c>
      <c r="N6" s="13">
        <v>3</v>
      </c>
      <c r="O6" s="18">
        <f t="shared" si="0"/>
        <v>4</v>
      </c>
      <c r="P6" s="14"/>
      <c r="Q6" s="15"/>
      <c r="R6" s="15"/>
      <c r="S6" s="15"/>
      <c r="T6" s="15">
        <v>1</v>
      </c>
      <c r="U6" s="15"/>
      <c r="V6" s="20">
        <f t="shared" si="1"/>
        <v>0</v>
      </c>
      <c r="W6" s="17">
        <v>0.1</v>
      </c>
      <c r="X6" s="17"/>
      <c r="Y6" s="16">
        <f t="shared" si="2"/>
        <v>0</v>
      </c>
    </row>
    <row r="7" spans="1:25" ht="33" customHeight="1" x14ac:dyDescent="0.25">
      <c r="A7" s="107">
        <v>4</v>
      </c>
      <c r="B7" s="14" t="s">
        <v>2172</v>
      </c>
      <c r="C7" s="14" t="s">
        <v>165</v>
      </c>
      <c r="D7" s="14"/>
      <c r="E7" s="14"/>
      <c r="F7" s="14">
        <v>6</v>
      </c>
      <c r="G7" s="14" t="s">
        <v>2173</v>
      </c>
      <c r="H7" s="14" t="s">
        <v>235</v>
      </c>
      <c r="I7" s="96">
        <v>45042</v>
      </c>
      <c r="J7" s="13"/>
      <c r="K7" s="13"/>
      <c r="L7" s="13">
        <v>0</v>
      </c>
      <c r="M7" s="13">
        <v>3</v>
      </c>
      <c r="N7" s="13">
        <v>1</v>
      </c>
      <c r="O7" s="18">
        <f t="shared" si="0"/>
        <v>4</v>
      </c>
      <c r="P7" s="14"/>
      <c r="Q7" s="15"/>
      <c r="R7" s="15"/>
      <c r="S7" s="15"/>
      <c r="T7" s="15">
        <v>1</v>
      </c>
      <c r="U7" s="15"/>
      <c r="V7" s="20">
        <f t="shared" si="1"/>
        <v>0</v>
      </c>
      <c r="W7" s="17">
        <v>0.1</v>
      </c>
      <c r="X7" s="17"/>
      <c r="Y7" s="16">
        <f t="shared" si="2"/>
        <v>0</v>
      </c>
    </row>
    <row r="8" spans="1:25" ht="33" customHeight="1" x14ac:dyDescent="0.25">
      <c r="A8" s="107">
        <v>5</v>
      </c>
      <c r="B8" s="14" t="s">
        <v>2174</v>
      </c>
      <c r="C8" s="14" t="s">
        <v>165</v>
      </c>
      <c r="D8" s="14"/>
      <c r="E8" s="14"/>
      <c r="F8" s="14">
        <v>10</v>
      </c>
      <c r="G8" s="14" t="s">
        <v>2175</v>
      </c>
      <c r="H8" s="14" t="s">
        <v>235</v>
      </c>
      <c r="I8" s="96">
        <v>45042</v>
      </c>
      <c r="J8" s="13"/>
      <c r="K8" s="13"/>
      <c r="L8" s="13">
        <v>0</v>
      </c>
      <c r="M8" s="13">
        <v>1</v>
      </c>
      <c r="N8" s="13">
        <v>3</v>
      </c>
      <c r="O8" s="18">
        <f t="shared" si="0"/>
        <v>4</v>
      </c>
      <c r="P8" s="14"/>
      <c r="Q8" s="15"/>
      <c r="R8" s="15"/>
      <c r="S8" s="15"/>
      <c r="T8" s="15">
        <v>1.3</v>
      </c>
      <c r="U8" s="15"/>
      <c r="V8" s="20">
        <f t="shared" si="1"/>
        <v>0</v>
      </c>
      <c r="W8" s="17">
        <v>0.1</v>
      </c>
      <c r="X8" s="17"/>
      <c r="Y8" s="16">
        <f t="shared" si="2"/>
        <v>0</v>
      </c>
    </row>
    <row r="9" spans="1:25" ht="33" customHeight="1" x14ac:dyDescent="0.25">
      <c r="A9" s="107">
        <v>6</v>
      </c>
      <c r="B9" s="14" t="s">
        <v>2176</v>
      </c>
      <c r="C9" s="14"/>
      <c r="D9" s="14"/>
      <c r="E9" s="14"/>
      <c r="F9" s="14">
        <v>14</v>
      </c>
      <c r="G9" s="14" t="s">
        <v>2177</v>
      </c>
      <c r="H9" s="14" t="s">
        <v>235</v>
      </c>
      <c r="I9" s="96">
        <v>45042</v>
      </c>
      <c r="J9" s="13"/>
      <c r="K9" s="13"/>
      <c r="L9" s="13">
        <v>0</v>
      </c>
      <c r="M9" s="13">
        <v>1</v>
      </c>
      <c r="N9" s="13">
        <v>3</v>
      </c>
      <c r="O9" s="18">
        <f t="shared" si="0"/>
        <v>4</v>
      </c>
      <c r="P9" s="14"/>
      <c r="Q9" s="15"/>
      <c r="R9" s="15"/>
      <c r="S9" s="15"/>
      <c r="T9" s="15">
        <v>1.3</v>
      </c>
      <c r="U9" s="15"/>
      <c r="V9" s="20">
        <f t="shared" si="1"/>
        <v>0</v>
      </c>
      <c r="W9" s="17">
        <v>0.1</v>
      </c>
      <c r="X9" s="17"/>
      <c r="Y9" s="16">
        <f t="shared" si="2"/>
        <v>0</v>
      </c>
    </row>
    <row r="10" spans="1:25" ht="33" customHeight="1" x14ac:dyDescent="0.25">
      <c r="A10" s="107">
        <v>7</v>
      </c>
      <c r="B10" s="14" t="s">
        <v>2178</v>
      </c>
      <c r="C10" s="13"/>
      <c r="D10" s="13"/>
      <c r="E10" s="13"/>
      <c r="F10" s="13">
        <v>17</v>
      </c>
      <c r="G10" s="14" t="s">
        <v>2179</v>
      </c>
      <c r="H10" s="14" t="s">
        <v>235</v>
      </c>
      <c r="I10" s="96">
        <v>45042</v>
      </c>
      <c r="J10" s="13"/>
      <c r="K10" s="13"/>
      <c r="L10" s="13">
        <v>0</v>
      </c>
      <c r="M10" s="13">
        <v>3</v>
      </c>
      <c r="N10" s="13">
        <v>1</v>
      </c>
      <c r="O10" s="18">
        <f t="shared" si="0"/>
        <v>4</v>
      </c>
      <c r="P10" s="14"/>
      <c r="Q10" s="15"/>
      <c r="R10" s="15"/>
      <c r="S10" s="15"/>
      <c r="T10" s="15">
        <v>1.1499999999999999</v>
      </c>
      <c r="U10" s="15"/>
      <c r="V10" s="77">
        <f t="shared" si="1"/>
        <v>0</v>
      </c>
      <c r="W10" s="17">
        <v>0.1</v>
      </c>
      <c r="X10" s="17"/>
      <c r="Y10" s="16">
        <f t="shared" si="2"/>
        <v>0</v>
      </c>
    </row>
    <row r="11" spans="1:25" ht="33" customHeight="1" x14ac:dyDescent="0.25">
      <c r="A11" s="107">
        <v>8</v>
      </c>
      <c r="B11" s="14" t="s">
        <v>2180</v>
      </c>
      <c r="C11" s="14"/>
      <c r="D11" s="14"/>
      <c r="E11" s="14"/>
      <c r="F11" s="14">
        <v>18</v>
      </c>
      <c r="G11" s="14" t="s">
        <v>2181</v>
      </c>
      <c r="H11" s="14" t="s">
        <v>235</v>
      </c>
      <c r="I11" s="96">
        <v>45042</v>
      </c>
      <c r="J11" s="13"/>
      <c r="K11" s="13"/>
      <c r="L11" s="13">
        <v>0</v>
      </c>
      <c r="M11" s="13">
        <v>3</v>
      </c>
      <c r="N11" s="13">
        <v>1</v>
      </c>
      <c r="O11" s="18">
        <f t="shared" si="0"/>
        <v>4</v>
      </c>
      <c r="P11" s="14"/>
      <c r="Q11" s="15"/>
      <c r="R11" s="15"/>
      <c r="S11" s="15"/>
      <c r="T11" s="15">
        <v>1</v>
      </c>
      <c r="U11" s="15"/>
      <c r="V11" s="20">
        <f t="shared" si="1"/>
        <v>0</v>
      </c>
      <c r="W11" s="17">
        <v>0.1</v>
      </c>
      <c r="X11" s="17"/>
      <c r="Y11" s="16">
        <f t="shared" si="2"/>
        <v>0</v>
      </c>
    </row>
    <row r="12" spans="1:25" ht="33" customHeight="1" x14ac:dyDescent="0.25">
      <c r="A12" s="107">
        <v>9</v>
      </c>
      <c r="B12" s="14" t="s">
        <v>2182</v>
      </c>
      <c r="C12" s="14"/>
      <c r="D12" s="14"/>
      <c r="E12" s="14"/>
      <c r="F12" s="14">
        <v>19</v>
      </c>
      <c r="G12" s="14" t="s">
        <v>2183</v>
      </c>
      <c r="H12" s="14" t="s">
        <v>235</v>
      </c>
      <c r="I12" s="96">
        <v>45042</v>
      </c>
      <c r="J12" s="13"/>
      <c r="K12" s="13"/>
      <c r="L12" s="13">
        <v>0</v>
      </c>
      <c r="M12" s="13">
        <v>1</v>
      </c>
      <c r="N12" s="13">
        <v>3</v>
      </c>
      <c r="O12" s="18">
        <f t="shared" si="0"/>
        <v>4</v>
      </c>
      <c r="P12" s="14"/>
      <c r="Q12" s="15"/>
      <c r="R12" s="15"/>
      <c r="S12" s="15"/>
      <c r="T12" s="15">
        <v>1</v>
      </c>
      <c r="U12" s="15"/>
      <c r="V12" s="20">
        <f t="shared" si="1"/>
        <v>0</v>
      </c>
      <c r="W12" s="17">
        <v>0.1</v>
      </c>
      <c r="X12" s="17"/>
      <c r="Y12" s="16">
        <f t="shared" si="2"/>
        <v>0</v>
      </c>
    </row>
    <row r="13" spans="1:25" ht="33" customHeight="1" x14ac:dyDescent="0.25">
      <c r="A13" s="107">
        <v>10</v>
      </c>
      <c r="B13" s="14" t="s">
        <v>2184</v>
      </c>
      <c r="C13" s="14"/>
      <c r="D13" s="14"/>
      <c r="E13" s="14"/>
      <c r="F13" s="14">
        <v>19</v>
      </c>
      <c r="G13" s="14" t="s">
        <v>2185</v>
      </c>
      <c r="H13" s="14" t="s">
        <v>235</v>
      </c>
      <c r="I13" s="96">
        <v>45042</v>
      </c>
      <c r="J13" s="13"/>
      <c r="K13" s="13"/>
      <c r="L13" s="13">
        <v>0</v>
      </c>
      <c r="M13" s="13">
        <v>3</v>
      </c>
      <c r="N13" s="13">
        <v>1</v>
      </c>
      <c r="O13" s="18">
        <f t="shared" si="0"/>
        <v>4</v>
      </c>
      <c r="P13" s="14"/>
      <c r="Q13" s="15"/>
      <c r="R13" s="15"/>
      <c r="S13" s="15"/>
      <c r="T13" s="15">
        <v>1</v>
      </c>
      <c r="U13" s="15"/>
      <c r="V13" s="20">
        <f t="shared" si="1"/>
        <v>0</v>
      </c>
      <c r="W13" s="17">
        <v>0.1</v>
      </c>
      <c r="X13" s="17"/>
      <c r="Y13" s="16">
        <f t="shared" si="2"/>
        <v>0</v>
      </c>
    </row>
    <row r="14" spans="1:25" ht="33" customHeight="1" x14ac:dyDescent="0.25">
      <c r="A14" s="107">
        <v>11</v>
      </c>
      <c r="B14" s="14" t="s">
        <v>2186</v>
      </c>
      <c r="C14" s="14"/>
      <c r="D14" s="14"/>
      <c r="E14" s="14"/>
      <c r="F14" s="14" t="s">
        <v>1047</v>
      </c>
      <c r="G14" s="14" t="s">
        <v>2187</v>
      </c>
      <c r="H14" s="14" t="s">
        <v>235</v>
      </c>
      <c r="I14" s="96">
        <v>45042</v>
      </c>
      <c r="J14" s="13"/>
      <c r="K14" s="13"/>
      <c r="L14" s="13">
        <v>0</v>
      </c>
      <c r="M14" s="13">
        <v>1</v>
      </c>
      <c r="N14" s="13">
        <v>3</v>
      </c>
      <c r="O14" s="18">
        <f t="shared" si="0"/>
        <v>4</v>
      </c>
      <c r="P14" s="14"/>
      <c r="Q14" s="15"/>
      <c r="R14" s="15"/>
      <c r="S14" s="15"/>
      <c r="T14" s="15">
        <v>1</v>
      </c>
      <c r="U14" s="15"/>
      <c r="V14" s="20">
        <f t="shared" si="1"/>
        <v>0</v>
      </c>
      <c r="W14" s="17">
        <v>0.1</v>
      </c>
      <c r="X14" s="17"/>
      <c r="Y14" s="16">
        <f t="shared" si="2"/>
        <v>0</v>
      </c>
    </row>
    <row r="15" spans="1:25" ht="33" customHeight="1" x14ac:dyDescent="0.25">
      <c r="A15" s="107">
        <v>12</v>
      </c>
      <c r="B15" s="14" t="s">
        <v>2188</v>
      </c>
      <c r="C15" s="14" t="s">
        <v>165</v>
      </c>
      <c r="D15" s="14"/>
      <c r="E15" s="14"/>
      <c r="F15" s="14">
        <v>3</v>
      </c>
      <c r="G15" s="14" t="s">
        <v>154</v>
      </c>
      <c r="H15" s="14" t="s">
        <v>235</v>
      </c>
      <c r="I15" s="96">
        <v>45042</v>
      </c>
      <c r="J15" s="13"/>
      <c r="K15" s="13"/>
      <c r="L15" s="13">
        <v>0</v>
      </c>
      <c r="M15" s="13">
        <v>3</v>
      </c>
      <c r="N15" s="13">
        <v>1</v>
      </c>
      <c r="O15" s="18">
        <f t="shared" si="0"/>
        <v>4</v>
      </c>
      <c r="P15" s="14"/>
      <c r="Q15" s="15"/>
      <c r="R15" s="15"/>
      <c r="S15" s="15"/>
      <c r="T15" s="15">
        <v>1</v>
      </c>
      <c r="U15" s="15"/>
      <c r="V15" s="20">
        <f t="shared" si="1"/>
        <v>0</v>
      </c>
      <c r="W15" s="17">
        <v>0.1</v>
      </c>
      <c r="X15" s="17"/>
      <c r="Y15" s="16">
        <f t="shared" si="2"/>
        <v>0</v>
      </c>
    </row>
    <row r="16" spans="1:25" ht="33" customHeight="1" x14ac:dyDescent="0.25">
      <c r="A16" s="107">
        <v>13</v>
      </c>
      <c r="B16" s="14" t="s">
        <v>2161</v>
      </c>
      <c r="C16" s="14"/>
      <c r="D16" s="14"/>
      <c r="E16" s="14"/>
      <c r="F16" s="14">
        <v>13</v>
      </c>
      <c r="G16" s="14" t="s">
        <v>303</v>
      </c>
      <c r="H16" s="14" t="s">
        <v>235</v>
      </c>
      <c r="I16" s="96">
        <v>45042</v>
      </c>
      <c r="J16" s="13"/>
      <c r="K16" s="13"/>
      <c r="L16" s="13">
        <v>0</v>
      </c>
      <c r="M16" s="13">
        <v>3</v>
      </c>
      <c r="N16" s="13">
        <v>0</v>
      </c>
      <c r="O16" s="18">
        <f t="shared" si="0"/>
        <v>3</v>
      </c>
      <c r="P16" s="14" t="s">
        <v>457</v>
      </c>
      <c r="Q16" s="15">
        <v>0.25</v>
      </c>
      <c r="R16" s="15">
        <v>0.5</v>
      </c>
      <c r="S16" s="15">
        <v>0.2</v>
      </c>
      <c r="T16" s="15">
        <v>1</v>
      </c>
      <c r="U16" s="15"/>
      <c r="V16" s="20">
        <f t="shared" si="1"/>
        <v>150</v>
      </c>
      <c r="W16" s="17">
        <v>12000</v>
      </c>
      <c r="X16" s="17"/>
      <c r="Y16" s="16">
        <f t="shared" si="2"/>
        <v>12.5</v>
      </c>
    </row>
    <row r="17" spans="1:25" ht="33" customHeight="1" x14ac:dyDescent="0.25">
      <c r="A17" s="107">
        <v>14</v>
      </c>
      <c r="B17" s="194" t="s">
        <v>2162</v>
      </c>
      <c r="C17" s="194"/>
      <c r="D17" s="194"/>
      <c r="E17" s="194"/>
      <c r="F17" s="194">
        <v>15</v>
      </c>
      <c r="G17" s="194" t="s">
        <v>303</v>
      </c>
      <c r="H17" s="194" t="s">
        <v>424</v>
      </c>
      <c r="I17" s="96">
        <v>45042</v>
      </c>
      <c r="J17" s="193"/>
      <c r="K17" s="193"/>
      <c r="L17" s="193">
        <v>0</v>
      </c>
      <c r="M17" s="193">
        <v>3</v>
      </c>
      <c r="N17" s="193">
        <v>0</v>
      </c>
      <c r="O17" s="196">
        <f t="shared" si="0"/>
        <v>3</v>
      </c>
      <c r="P17" s="194" t="s">
        <v>457</v>
      </c>
      <c r="Q17" s="197">
        <v>0.25</v>
      </c>
      <c r="R17" s="197">
        <v>0.5</v>
      </c>
      <c r="S17" s="197">
        <v>0.2</v>
      </c>
      <c r="T17" s="197">
        <v>1</v>
      </c>
      <c r="U17" s="197"/>
      <c r="V17" s="198">
        <f t="shared" si="1"/>
        <v>150</v>
      </c>
      <c r="W17" s="199">
        <v>12000</v>
      </c>
      <c r="X17" s="199"/>
      <c r="Y17" s="198">
        <f t="shared" si="2"/>
        <v>12.5</v>
      </c>
    </row>
    <row r="18" spans="1:25" ht="33" customHeight="1" x14ac:dyDescent="0.25">
      <c r="A18" s="107">
        <v>15</v>
      </c>
      <c r="B18" s="14" t="s">
        <v>2163</v>
      </c>
      <c r="C18" s="13" t="s">
        <v>165</v>
      </c>
      <c r="D18" s="13"/>
      <c r="E18" s="13"/>
      <c r="F18" s="13">
        <v>11</v>
      </c>
      <c r="G18" s="14" t="s">
        <v>655</v>
      </c>
      <c r="H18" s="14" t="s">
        <v>235</v>
      </c>
      <c r="I18" s="96">
        <v>45042</v>
      </c>
      <c r="J18" s="13"/>
      <c r="K18" s="13"/>
      <c r="L18" s="13">
        <v>0</v>
      </c>
      <c r="M18" s="13">
        <v>3</v>
      </c>
      <c r="N18" s="13">
        <v>0</v>
      </c>
      <c r="O18" s="18">
        <f t="shared" si="0"/>
        <v>3</v>
      </c>
      <c r="P18" s="14" t="s">
        <v>93</v>
      </c>
      <c r="Q18" s="15">
        <v>0.47</v>
      </c>
      <c r="R18" s="15">
        <v>0.51</v>
      </c>
      <c r="S18" s="15">
        <v>0.98</v>
      </c>
      <c r="T18" s="15">
        <v>1</v>
      </c>
      <c r="U18" s="15"/>
      <c r="V18" s="77">
        <f t="shared" si="1"/>
        <v>153</v>
      </c>
      <c r="W18" s="17">
        <v>80000</v>
      </c>
      <c r="X18" s="17"/>
      <c r="Y18" s="16">
        <f t="shared" si="2"/>
        <v>1.9124999999999999</v>
      </c>
    </row>
    <row r="19" spans="1:25" ht="33" customHeight="1" x14ac:dyDescent="0.25">
      <c r="A19" s="107">
        <v>16</v>
      </c>
      <c r="B19" s="14" t="s">
        <v>2164</v>
      </c>
      <c r="C19" s="14"/>
      <c r="D19" s="14"/>
      <c r="E19" s="14"/>
      <c r="F19" s="14">
        <v>15</v>
      </c>
      <c r="G19" s="14" t="s">
        <v>1228</v>
      </c>
      <c r="H19" s="14" t="s">
        <v>235</v>
      </c>
      <c r="I19" s="96">
        <v>45042</v>
      </c>
      <c r="J19" s="13"/>
      <c r="K19" s="13"/>
      <c r="L19" s="13">
        <v>0</v>
      </c>
      <c r="M19" s="13">
        <v>3</v>
      </c>
      <c r="N19" s="13">
        <v>0</v>
      </c>
      <c r="O19" s="18">
        <f t="shared" si="0"/>
        <v>3</v>
      </c>
      <c r="P19" s="14"/>
      <c r="Q19" s="15"/>
      <c r="R19" s="15"/>
      <c r="S19" s="15"/>
      <c r="T19" s="15">
        <v>1</v>
      </c>
      <c r="U19" s="15"/>
      <c r="V19" s="20">
        <f t="shared" si="1"/>
        <v>0</v>
      </c>
      <c r="W19" s="17">
        <v>0.1</v>
      </c>
      <c r="X19" s="17"/>
      <c r="Y19" s="16">
        <f t="shared" si="2"/>
        <v>0</v>
      </c>
    </row>
    <row r="20" spans="1:25" ht="33" customHeight="1" x14ac:dyDescent="0.25">
      <c r="A20" s="107">
        <v>17</v>
      </c>
      <c r="B20" s="14" t="s">
        <v>2223</v>
      </c>
      <c r="C20" s="14"/>
      <c r="D20" s="14"/>
      <c r="E20" s="14"/>
      <c r="F20" s="14">
        <v>19</v>
      </c>
      <c r="G20" s="14" t="s">
        <v>420</v>
      </c>
      <c r="H20" s="14" t="s">
        <v>235</v>
      </c>
      <c r="I20" s="96">
        <v>45042</v>
      </c>
      <c r="J20" s="13"/>
      <c r="K20" s="13"/>
      <c r="L20" s="13">
        <v>0</v>
      </c>
      <c r="M20" s="13">
        <v>3</v>
      </c>
      <c r="N20" s="13">
        <v>0</v>
      </c>
      <c r="O20" s="18">
        <f t="shared" si="0"/>
        <v>3</v>
      </c>
      <c r="P20" s="14" t="s">
        <v>2224</v>
      </c>
      <c r="Q20" s="15">
        <v>0.47</v>
      </c>
      <c r="R20" s="15">
        <v>0.51</v>
      </c>
      <c r="S20" s="15">
        <v>0.98</v>
      </c>
      <c r="T20" s="15">
        <v>1</v>
      </c>
      <c r="U20" s="15"/>
      <c r="V20" s="20">
        <f t="shared" si="1"/>
        <v>153</v>
      </c>
      <c r="W20" s="17">
        <v>30000</v>
      </c>
      <c r="X20" s="17"/>
      <c r="Y20" s="16">
        <f t="shared" si="2"/>
        <v>5.1000000000000005</v>
      </c>
    </row>
    <row r="21" spans="1:25" ht="33" customHeight="1" x14ac:dyDescent="0.25">
      <c r="A21" s="107">
        <v>18</v>
      </c>
      <c r="B21" s="14" t="s">
        <v>2225</v>
      </c>
      <c r="C21" s="14" t="s">
        <v>165</v>
      </c>
      <c r="D21" s="14"/>
      <c r="E21" s="14"/>
      <c r="F21" s="14">
        <v>5</v>
      </c>
      <c r="G21" s="14" t="s">
        <v>2226</v>
      </c>
      <c r="H21" s="14" t="s">
        <v>235</v>
      </c>
      <c r="I21" s="96">
        <v>45042</v>
      </c>
      <c r="J21" s="13"/>
      <c r="K21" s="13"/>
      <c r="L21" s="13">
        <v>0</v>
      </c>
      <c r="M21" s="13">
        <v>3</v>
      </c>
      <c r="N21" s="13">
        <v>0</v>
      </c>
      <c r="O21" s="18">
        <f t="shared" si="0"/>
        <v>3</v>
      </c>
      <c r="P21" s="14"/>
      <c r="Q21" s="15"/>
      <c r="R21" s="15"/>
      <c r="S21" s="15"/>
      <c r="T21" s="15">
        <v>1</v>
      </c>
      <c r="U21" s="15"/>
      <c r="V21" s="20">
        <f t="shared" si="1"/>
        <v>0</v>
      </c>
      <c r="W21" s="17">
        <v>0.1</v>
      </c>
      <c r="X21" s="17"/>
      <c r="Y21" s="16">
        <f t="shared" si="2"/>
        <v>0</v>
      </c>
    </row>
    <row r="22" spans="1:25" ht="33" customHeight="1" x14ac:dyDescent="0.25">
      <c r="A22" s="107">
        <v>19</v>
      </c>
      <c r="B22" s="14" t="s">
        <v>2227</v>
      </c>
      <c r="C22" s="14" t="s">
        <v>165</v>
      </c>
      <c r="D22" s="14"/>
      <c r="E22" s="14"/>
      <c r="F22" s="14">
        <v>11</v>
      </c>
      <c r="G22" s="14" t="s">
        <v>2228</v>
      </c>
      <c r="H22" s="14" t="s">
        <v>235</v>
      </c>
      <c r="I22" s="96">
        <v>45042</v>
      </c>
      <c r="J22" s="13"/>
      <c r="K22" s="13"/>
      <c r="L22" s="13">
        <v>0</v>
      </c>
      <c r="M22" s="13">
        <v>3</v>
      </c>
      <c r="N22" s="13">
        <v>0</v>
      </c>
      <c r="O22" s="18">
        <f t="shared" si="0"/>
        <v>3</v>
      </c>
      <c r="P22" s="14"/>
      <c r="Q22" s="15"/>
      <c r="R22" s="15"/>
      <c r="S22" s="15"/>
      <c r="T22" s="15">
        <v>1</v>
      </c>
      <c r="U22" s="15"/>
      <c r="V22" s="20">
        <f t="shared" si="1"/>
        <v>0</v>
      </c>
      <c r="W22" s="17">
        <v>0.1</v>
      </c>
      <c r="X22" s="17"/>
      <c r="Y22" s="16">
        <f t="shared" si="2"/>
        <v>0</v>
      </c>
    </row>
    <row r="23" spans="1:25" ht="33" customHeight="1" x14ac:dyDescent="0.25">
      <c r="A23" s="107">
        <v>20</v>
      </c>
      <c r="B23" s="14" t="s">
        <v>2229</v>
      </c>
      <c r="C23" s="14" t="s">
        <v>165</v>
      </c>
      <c r="D23" s="14"/>
      <c r="E23" s="14"/>
      <c r="F23" s="14">
        <v>11</v>
      </c>
      <c r="G23" s="14" t="s">
        <v>707</v>
      </c>
      <c r="H23" s="14" t="s">
        <v>235</v>
      </c>
      <c r="I23" s="96">
        <v>45042</v>
      </c>
      <c r="J23" s="13"/>
      <c r="K23" s="13"/>
      <c r="L23" s="13">
        <v>0</v>
      </c>
      <c r="M23" s="13">
        <v>3</v>
      </c>
      <c r="N23" s="13">
        <v>0</v>
      </c>
      <c r="O23" s="18">
        <f t="shared" si="0"/>
        <v>3</v>
      </c>
      <c r="P23" s="14"/>
      <c r="Q23" s="15"/>
      <c r="R23" s="15"/>
      <c r="S23" s="15"/>
      <c r="T23" s="15">
        <v>1</v>
      </c>
      <c r="U23" s="15"/>
      <c r="V23" s="20">
        <f t="shared" si="1"/>
        <v>0</v>
      </c>
      <c r="W23" s="17">
        <v>0.1</v>
      </c>
      <c r="X23" s="17"/>
      <c r="Y23" s="16">
        <f t="shared" si="2"/>
        <v>0</v>
      </c>
    </row>
    <row r="24" spans="1:25" ht="33" customHeight="1" x14ac:dyDescent="0.25">
      <c r="A24" s="107">
        <v>21</v>
      </c>
      <c r="B24" s="14" t="s">
        <v>2230</v>
      </c>
      <c r="C24" s="14"/>
      <c r="D24" s="14"/>
      <c r="E24" s="14"/>
      <c r="F24" s="14">
        <v>13</v>
      </c>
      <c r="G24" s="14" t="s">
        <v>2231</v>
      </c>
      <c r="H24" s="14" t="s">
        <v>235</v>
      </c>
      <c r="I24" s="96">
        <v>45042</v>
      </c>
      <c r="J24" s="13"/>
      <c r="K24" s="13"/>
      <c r="L24" s="13">
        <v>0</v>
      </c>
      <c r="M24" s="13">
        <v>0</v>
      </c>
      <c r="N24" s="13">
        <v>3</v>
      </c>
      <c r="O24" s="18">
        <f t="shared" si="0"/>
        <v>3</v>
      </c>
      <c r="P24" s="14"/>
      <c r="Q24" s="15"/>
      <c r="R24" s="15"/>
      <c r="S24" s="15"/>
      <c r="T24" s="15">
        <v>1</v>
      </c>
      <c r="U24" s="15"/>
      <c r="V24" s="20">
        <f t="shared" si="1"/>
        <v>0</v>
      </c>
      <c r="W24" s="17">
        <v>0.1</v>
      </c>
      <c r="X24" s="17"/>
      <c r="Y24" s="16">
        <f t="shared" si="2"/>
        <v>0</v>
      </c>
    </row>
    <row r="25" spans="1:25" ht="33" customHeight="1" x14ac:dyDescent="0.25">
      <c r="A25" s="107">
        <v>22</v>
      </c>
      <c r="B25" s="14" t="s">
        <v>2089</v>
      </c>
      <c r="C25" s="13"/>
      <c r="D25" s="13"/>
      <c r="E25" s="13"/>
      <c r="F25" s="13">
        <v>13</v>
      </c>
      <c r="G25" s="14" t="s">
        <v>154</v>
      </c>
      <c r="H25" s="14" t="s">
        <v>235</v>
      </c>
      <c r="I25" s="96">
        <v>44906</v>
      </c>
      <c r="J25" s="13"/>
      <c r="K25" s="13"/>
      <c r="L25" s="13">
        <v>0</v>
      </c>
      <c r="M25" s="13">
        <v>1</v>
      </c>
      <c r="N25" s="13">
        <v>1</v>
      </c>
      <c r="O25" s="18">
        <f t="shared" si="0"/>
        <v>2</v>
      </c>
      <c r="P25" s="14"/>
      <c r="Q25" s="15"/>
      <c r="R25" s="15"/>
      <c r="S25" s="15"/>
      <c r="T25" s="15">
        <v>1</v>
      </c>
      <c r="U25" s="15"/>
      <c r="V25" s="20">
        <f t="shared" si="1"/>
        <v>0</v>
      </c>
      <c r="W25" s="17">
        <v>0.1</v>
      </c>
      <c r="X25" s="17"/>
      <c r="Y25" s="16">
        <f t="shared" si="2"/>
        <v>0</v>
      </c>
    </row>
    <row r="26" spans="1:25" ht="33" customHeight="1" x14ac:dyDescent="0.25">
      <c r="A26" s="107">
        <v>23</v>
      </c>
      <c r="B26" s="14" t="s">
        <v>2093</v>
      </c>
      <c r="C26" s="14"/>
      <c r="D26" s="14"/>
      <c r="E26" s="14"/>
      <c r="F26" s="14">
        <v>12</v>
      </c>
      <c r="G26" s="14" t="s">
        <v>303</v>
      </c>
      <c r="H26" s="14" t="s">
        <v>235</v>
      </c>
      <c r="I26" s="96">
        <v>45042</v>
      </c>
      <c r="J26" s="13"/>
      <c r="K26" s="13"/>
      <c r="L26" s="13">
        <v>0</v>
      </c>
      <c r="M26" s="13">
        <v>1</v>
      </c>
      <c r="N26" s="13">
        <v>1</v>
      </c>
      <c r="O26" s="18">
        <f t="shared" si="0"/>
        <v>2</v>
      </c>
      <c r="P26" s="14" t="s">
        <v>185</v>
      </c>
      <c r="Q26" s="15">
        <v>0.25</v>
      </c>
      <c r="R26" s="15">
        <v>0.5</v>
      </c>
      <c r="S26" s="15">
        <v>0.2</v>
      </c>
      <c r="T26" s="15">
        <v>1.1499999999999999</v>
      </c>
      <c r="U26" s="15"/>
      <c r="V26" s="20">
        <f t="shared" si="1"/>
        <v>80.5</v>
      </c>
      <c r="W26" s="17">
        <v>12000</v>
      </c>
      <c r="X26" s="17"/>
      <c r="Y26" s="16">
        <f t="shared" si="2"/>
        <v>6.7083333333333339</v>
      </c>
    </row>
    <row r="27" spans="1:25" ht="33" customHeight="1" x14ac:dyDescent="0.25">
      <c r="A27" s="107">
        <v>24</v>
      </c>
      <c r="B27" s="14" t="s">
        <v>2094</v>
      </c>
      <c r="C27" s="14" t="s">
        <v>165</v>
      </c>
      <c r="D27" s="14"/>
      <c r="E27" s="14"/>
      <c r="F27" s="14">
        <v>7</v>
      </c>
      <c r="G27" s="14" t="s">
        <v>154</v>
      </c>
      <c r="H27" s="14" t="s">
        <v>235</v>
      </c>
      <c r="I27" s="96">
        <v>45042</v>
      </c>
      <c r="J27" s="13"/>
      <c r="K27" s="13"/>
      <c r="L27" s="13">
        <v>0</v>
      </c>
      <c r="M27" s="13">
        <v>1</v>
      </c>
      <c r="N27" s="13">
        <v>1</v>
      </c>
      <c r="O27" s="18">
        <f t="shared" si="0"/>
        <v>2</v>
      </c>
      <c r="P27" s="14" t="s">
        <v>15</v>
      </c>
      <c r="Q27" s="15">
        <v>0.5</v>
      </c>
      <c r="R27" s="15">
        <v>0.1</v>
      </c>
      <c r="S27" s="15">
        <v>0.1</v>
      </c>
      <c r="T27" s="15">
        <v>1.1499999999999999</v>
      </c>
      <c r="U27" s="15"/>
      <c r="V27" s="20">
        <f t="shared" si="1"/>
        <v>23</v>
      </c>
      <c r="W27" s="17">
        <v>16000</v>
      </c>
      <c r="X27" s="17"/>
      <c r="Y27" s="16">
        <f t="shared" si="2"/>
        <v>1.4375</v>
      </c>
    </row>
    <row r="28" spans="1:25" ht="33" customHeight="1" x14ac:dyDescent="0.25">
      <c r="A28" s="107">
        <v>25</v>
      </c>
      <c r="B28" s="14" t="s">
        <v>2095</v>
      </c>
      <c r="C28" s="14" t="s">
        <v>165</v>
      </c>
      <c r="D28" s="14"/>
      <c r="E28" s="14"/>
      <c r="F28" s="14">
        <v>1</v>
      </c>
      <c r="G28" s="14" t="s">
        <v>154</v>
      </c>
      <c r="H28" s="14" t="s">
        <v>235</v>
      </c>
      <c r="I28" s="96">
        <v>45042</v>
      </c>
      <c r="J28" s="13"/>
      <c r="K28" s="13"/>
      <c r="L28" s="13">
        <v>0</v>
      </c>
      <c r="M28" s="13">
        <v>1</v>
      </c>
      <c r="N28" s="13">
        <v>1</v>
      </c>
      <c r="O28" s="18">
        <f t="shared" si="0"/>
        <v>2</v>
      </c>
      <c r="P28" s="14" t="s">
        <v>15</v>
      </c>
      <c r="Q28" s="15">
        <v>0.5</v>
      </c>
      <c r="R28" s="15">
        <v>0.1</v>
      </c>
      <c r="S28" s="15">
        <v>0.1</v>
      </c>
      <c r="T28" s="15">
        <v>1</v>
      </c>
      <c r="U28" s="15"/>
      <c r="V28" s="20">
        <f t="shared" si="1"/>
        <v>20</v>
      </c>
      <c r="W28" s="17">
        <v>16000</v>
      </c>
      <c r="X28" s="17"/>
      <c r="Y28" s="16">
        <f t="shared" si="2"/>
        <v>1.25</v>
      </c>
    </row>
    <row r="29" spans="1:25" ht="33" customHeight="1" x14ac:dyDescent="0.25">
      <c r="A29" s="107">
        <v>26</v>
      </c>
      <c r="B29" s="14" t="s">
        <v>2096</v>
      </c>
      <c r="C29" s="14" t="s">
        <v>165</v>
      </c>
      <c r="D29" s="14"/>
      <c r="E29" s="14"/>
      <c r="F29" s="14">
        <v>1</v>
      </c>
      <c r="G29" s="14" t="s">
        <v>154</v>
      </c>
      <c r="H29" s="14" t="s">
        <v>235</v>
      </c>
      <c r="I29" s="96">
        <v>45042</v>
      </c>
      <c r="J29" s="13"/>
      <c r="K29" s="13"/>
      <c r="L29" s="13">
        <v>0</v>
      </c>
      <c r="M29" s="13">
        <v>1</v>
      </c>
      <c r="N29" s="13">
        <v>1</v>
      </c>
      <c r="O29" s="18">
        <f t="shared" si="0"/>
        <v>2</v>
      </c>
      <c r="P29" s="14" t="s">
        <v>15</v>
      </c>
      <c r="Q29" s="15">
        <v>0.5</v>
      </c>
      <c r="R29" s="15">
        <v>0.1</v>
      </c>
      <c r="S29" s="15">
        <v>0.1</v>
      </c>
      <c r="T29" s="15">
        <v>1</v>
      </c>
      <c r="U29" s="15"/>
      <c r="V29" s="20">
        <f t="shared" si="1"/>
        <v>20</v>
      </c>
      <c r="W29" s="17">
        <v>16000</v>
      </c>
      <c r="X29" s="17"/>
      <c r="Y29" s="16">
        <f t="shared" si="2"/>
        <v>1.25</v>
      </c>
    </row>
    <row r="30" spans="1:25" ht="33" customHeight="1" x14ac:dyDescent="0.25">
      <c r="A30" s="107">
        <v>27</v>
      </c>
      <c r="B30" s="14" t="s">
        <v>2097</v>
      </c>
      <c r="C30" s="14" t="s">
        <v>165</v>
      </c>
      <c r="D30" s="14"/>
      <c r="E30" s="14"/>
      <c r="F30" s="14">
        <v>1</v>
      </c>
      <c r="G30" s="14" t="s">
        <v>154</v>
      </c>
      <c r="H30" s="14" t="s">
        <v>235</v>
      </c>
      <c r="I30" s="96">
        <v>45042</v>
      </c>
      <c r="J30" s="13"/>
      <c r="K30" s="13"/>
      <c r="L30" s="13">
        <v>0</v>
      </c>
      <c r="M30" s="13">
        <v>1</v>
      </c>
      <c r="N30" s="13">
        <v>1</v>
      </c>
      <c r="O30" s="18">
        <f t="shared" si="0"/>
        <v>2</v>
      </c>
      <c r="P30" s="14" t="s">
        <v>15</v>
      </c>
      <c r="Q30" s="15">
        <v>0.5</v>
      </c>
      <c r="R30" s="15">
        <v>0.1</v>
      </c>
      <c r="S30" s="15">
        <v>0.1</v>
      </c>
      <c r="T30" s="15">
        <v>1</v>
      </c>
      <c r="U30" s="15"/>
      <c r="V30" s="20">
        <f t="shared" si="1"/>
        <v>20</v>
      </c>
      <c r="W30" s="17">
        <v>24000</v>
      </c>
      <c r="X30" s="17"/>
      <c r="Y30" s="16">
        <f t="shared" si="2"/>
        <v>0.83333333333333337</v>
      </c>
    </row>
    <row r="31" spans="1:25" ht="33" customHeight="1" x14ac:dyDescent="0.25">
      <c r="A31" s="107">
        <v>28</v>
      </c>
      <c r="B31" s="14" t="s">
        <v>2098</v>
      </c>
      <c r="C31" s="14" t="s">
        <v>165</v>
      </c>
      <c r="D31" s="14"/>
      <c r="E31" s="14"/>
      <c r="F31" s="14">
        <v>3</v>
      </c>
      <c r="G31" s="14" t="s">
        <v>154</v>
      </c>
      <c r="H31" s="14" t="s">
        <v>235</v>
      </c>
      <c r="I31" s="96">
        <v>45042</v>
      </c>
      <c r="J31" s="13"/>
      <c r="K31" s="13"/>
      <c r="L31" s="13">
        <v>0</v>
      </c>
      <c r="M31" s="13">
        <v>1</v>
      </c>
      <c r="N31" s="13">
        <v>1</v>
      </c>
      <c r="O31" s="18">
        <f t="shared" si="0"/>
        <v>2</v>
      </c>
      <c r="P31" s="14"/>
      <c r="Q31" s="15"/>
      <c r="R31" s="15"/>
      <c r="S31" s="15"/>
      <c r="T31" s="15">
        <v>1</v>
      </c>
      <c r="U31" s="15"/>
      <c r="V31" s="20">
        <f t="shared" si="1"/>
        <v>0</v>
      </c>
      <c r="W31" s="17">
        <v>0.1</v>
      </c>
      <c r="X31" s="17"/>
      <c r="Y31" s="16">
        <f t="shared" si="2"/>
        <v>0</v>
      </c>
    </row>
    <row r="32" spans="1:25" ht="33" customHeight="1" x14ac:dyDescent="0.25">
      <c r="A32" s="107">
        <v>29</v>
      </c>
      <c r="B32" s="14" t="s">
        <v>2099</v>
      </c>
      <c r="C32" s="14" t="s">
        <v>165</v>
      </c>
      <c r="D32" s="14"/>
      <c r="E32" s="14"/>
      <c r="F32" s="14">
        <v>3</v>
      </c>
      <c r="G32" s="14" t="s">
        <v>154</v>
      </c>
      <c r="H32" s="14" t="s">
        <v>235</v>
      </c>
      <c r="I32" s="96">
        <v>45042</v>
      </c>
      <c r="J32" s="13"/>
      <c r="K32" s="13"/>
      <c r="L32" s="13">
        <v>0</v>
      </c>
      <c r="M32" s="13">
        <v>1</v>
      </c>
      <c r="N32" s="13">
        <v>1</v>
      </c>
      <c r="O32" s="18">
        <f t="shared" si="0"/>
        <v>2</v>
      </c>
      <c r="P32" s="14"/>
      <c r="Q32" s="15"/>
      <c r="R32" s="15"/>
      <c r="S32" s="15"/>
      <c r="T32" s="15">
        <v>1.3</v>
      </c>
      <c r="U32" s="15"/>
      <c r="V32" s="20">
        <f t="shared" si="1"/>
        <v>0</v>
      </c>
      <c r="W32" s="17">
        <v>0.1</v>
      </c>
      <c r="X32" s="17"/>
      <c r="Y32" s="16">
        <f t="shared" si="2"/>
        <v>0</v>
      </c>
    </row>
    <row r="33" spans="1:25" ht="33" customHeight="1" x14ac:dyDescent="0.25">
      <c r="A33" s="107">
        <v>30</v>
      </c>
      <c r="B33" s="14" t="s">
        <v>2100</v>
      </c>
      <c r="C33" s="14" t="s">
        <v>165</v>
      </c>
      <c r="D33" s="14"/>
      <c r="E33" s="14"/>
      <c r="F33" s="14">
        <v>3</v>
      </c>
      <c r="G33" s="14" t="s">
        <v>154</v>
      </c>
      <c r="H33" s="14" t="s">
        <v>235</v>
      </c>
      <c r="I33" s="96">
        <v>45042</v>
      </c>
      <c r="J33" s="13" t="s">
        <v>2101</v>
      </c>
      <c r="K33" s="13"/>
      <c r="L33" s="13">
        <v>0</v>
      </c>
      <c r="M33" s="13">
        <v>1</v>
      </c>
      <c r="N33" s="13">
        <v>1</v>
      </c>
      <c r="O33" s="18">
        <f t="shared" si="0"/>
        <v>2</v>
      </c>
      <c r="P33" s="14"/>
      <c r="Q33" s="15"/>
      <c r="R33" s="15"/>
      <c r="S33" s="15"/>
      <c r="T33" s="15">
        <v>1.3</v>
      </c>
      <c r="U33" s="15"/>
      <c r="V33" s="20">
        <f t="shared" si="1"/>
        <v>0</v>
      </c>
      <c r="W33" s="216">
        <v>0.1</v>
      </c>
      <c r="X33" s="216"/>
      <c r="Y33" s="16">
        <f t="shared" si="2"/>
        <v>0</v>
      </c>
    </row>
    <row r="34" spans="1:25" ht="33" customHeight="1" x14ac:dyDescent="0.25">
      <c r="A34" s="107">
        <v>31</v>
      </c>
      <c r="B34" s="14" t="s">
        <v>2102</v>
      </c>
      <c r="C34" s="13" t="s">
        <v>165</v>
      </c>
      <c r="D34" s="13"/>
      <c r="E34" s="13"/>
      <c r="F34" s="13">
        <v>5</v>
      </c>
      <c r="G34" s="14" t="s">
        <v>2103</v>
      </c>
      <c r="H34" s="14" t="s">
        <v>235</v>
      </c>
      <c r="I34" s="96">
        <v>45042</v>
      </c>
      <c r="J34" s="13"/>
      <c r="K34" s="13"/>
      <c r="L34" s="13">
        <v>0</v>
      </c>
      <c r="M34" s="13">
        <v>1</v>
      </c>
      <c r="N34" s="13">
        <v>1</v>
      </c>
      <c r="O34" s="18">
        <f t="shared" si="0"/>
        <v>2</v>
      </c>
      <c r="P34" s="14"/>
      <c r="Q34" s="15"/>
      <c r="R34" s="15"/>
      <c r="S34" s="15"/>
      <c r="T34" s="15">
        <v>1</v>
      </c>
      <c r="U34" s="15"/>
      <c r="V34" s="20">
        <f t="shared" si="1"/>
        <v>0</v>
      </c>
      <c r="W34" s="17">
        <v>0.1</v>
      </c>
      <c r="X34" s="17"/>
      <c r="Y34" s="16">
        <f t="shared" si="2"/>
        <v>0</v>
      </c>
    </row>
    <row r="35" spans="1:25" ht="33" customHeight="1" x14ac:dyDescent="0.25">
      <c r="A35" s="107">
        <v>32</v>
      </c>
      <c r="B35" s="14" t="s">
        <v>2104</v>
      </c>
      <c r="C35" s="14" t="s">
        <v>165</v>
      </c>
      <c r="D35" s="14"/>
      <c r="E35" s="14"/>
      <c r="F35" s="13">
        <v>5</v>
      </c>
      <c r="G35" s="14" t="s">
        <v>2105</v>
      </c>
      <c r="H35" s="14" t="s">
        <v>235</v>
      </c>
      <c r="I35" s="96">
        <v>45042</v>
      </c>
      <c r="J35" s="13"/>
      <c r="K35" s="13"/>
      <c r="L35" s="13">
        <v>0</v>
      </c>
      <c r="M35" s="13">
        <v>1</v>
      </c>
      <c r="N35" s="13">
        <v>1</v>
      </c>
      <c r="O35" s="18">
        <f>SUM(L35:N35)</f>
        <v>2</v>
      </c>
      <c r="P35" s="14"/>
      <c r="Q35" s="15"/>
      <c r="R35" s="15"/>
      <c r="S35" s="15"/>
      <c r="T35" s="15">
        <v>1</v>
      </c>
      <c r="U35" s="15"/>
      <c r="V35" s="77">
        <f t="shared" si="1"/>
        <v>0</v>
      </c>
      <c r="W35" s="17">
        <v>0.1</v>
      </c>
      <c r="X35" s="17"/>
      <c r="Y35" s="16">
        <f t="shared" si="2"/>
        <v>0</v>
      </c>
    </row>
    <row r="36" spans="1:25" ht="33" customHeight="1" x14ac:dyDescent="0.25">
      <c r="A36" s="107">
        <v>33</v>
      </c>
      <c r="B36" s="14" t="s">
        <v>2106</v>
      </c>
      <c r="C36" s="14" t="s">
        <v>165</v>
      </c>
      <c r="D36" s="14"/>
      <c r="E36" s="14"/>
      <c r="F36" s="14">
        <v>6</v>
      </c>
      <c r="G36" s="14" t="s">
        <v>154</v>
      </c>
      <c r="H36" s="14" t="s">
        <v>235</v>
      </c>
      <c r="I36" s="96">
        <v>45042</v>
      </c>
      <c r="J36" s="13"/>
      <c r="K36" s="13"/>
      <c r="L36" s="13">
        <v>0</v>
      </c>
      <c r="M36" s="13">
        <v>1</v>
      </c>
      <c r="N36" s="13">
        <v>1</v>
      </c>
      <c r="O36" s="18">
        <f t="shared" ref="O36:O67" si="3">(L36*2)+M36+N36</f>
        <v>2</v>
      </c>
      <c r="P36" s="14"/>
      <c r="Q36" s="15"/>
      <c r="R36" s="15"/>
      <c r="S36" s="15"/>
      <c r="T36" s="15">
        <v>1</v>
      </c>
      <c r="U36" s="15"/>
      <c r="V36" s="20">
        <f t="shared" ref="V36:V67" si="4">(((L36*Q36*2)+(M36*R36)+(N36*S36))*T36)*100</f>
        <v>0</v>
      </c>
      <c r="W36" s="17">
        <v>0.1</v>
      </c>
      <c r="X36" s="17"/>
      <c r="Y36" s="16">
        <f t="shared" ref="Y36:Y67" si="5">(V36/W36)*1000</f>
        <v>0</v>
      </c>
    </row>
    <row r="37" spans="1:25" ht="33" customHeight="1" x14ac:dyDescent="0.25">
      <c r="A37" s="107">
        <v>34</v>
      </c>
      <c r="B37" s="14" t="s">
        <v>2107</v>
      </c>
      <c r="C37" s="14"/>
      <c r="D37" s="14"/>
      <c r="E37" s="14"/>
      <c r="F37" s="14">
        <v>10</v>
      </c>
      <c r="G37" s="14" t="s">
        <v>154</v>
      </c>
      <c r="H37" s="14" t="s">
        <v>235</v>
      </c>
      <c r="I37" s="96">
        <v>45042</v>
      </c>
      <c r="J37" s="13"/>
      <c r="K37" s="13"/>
      <c r="L37" s="13">
        <v>0</v>
      </c>
      <c r="M37" s="13">
        <v>1</v>
      </c>
      <c r="N37" s="13">
        <v>1</v>
      </c>
      <c r="O37" s="18">
        <f t="shared" si="3"/>
        <v>2</v>
      </c>
      <c r="P37" s="14"/>
      <c r="Q37" s="15"/>
      <c r="R37" s="15"/>
      <c r="S37" s="15"/>
      <c r="T37" s="15">
        <v>1.3</v>
      </c>
      <c r="U37" s="15"/>
      <c r="V37" s="20">
        <f t="shared" si="4"/>
        <v>0</v>
      </c>
      <c r="W37" s="17">
        <v>0.1</v>
      </c>
      <c r="X37" s="17"/>
      <c r="Y37" s="16">
        <f t="shared" si="5"/>
        <v>0</v>
      </c>
    </row>
    <row r="38" spans="1:25" ht="33" customHeight="1" x14ac:dyDescent="0.25">
      <c r="A38" s="107">
        <v>35</v>
      </c>
      <c r="B38" s="14" t="s">
        <v>2108</v>
      </c>
      <c r="C38" s="14"/>
      <c r="D38" s="14"/>
      <c r="E38" s="14"/>
      <c r="F38" s="14">
        <v>10</v>
      </c>
      <c r="G38" s="14" t="s">
        <v>154</v>
      </c>
      <c r="H38" s="14" t="s">
        <v>235</v>
      </c>
      <c r="I38" s="96">
        <v>45042</v>
      </c>
      <c r="J38" s="13"/>
      <c r="K38" s="13"/>
      <c r="L38" s="13">
        <v>0</v>
      </c>
      <c r="M38" s="13">
        <v>1</v>
      </c>
      <c r="N38" s="13">
        <v>1</v>
      </c>
      <c r="O38" s="18">
        <f t="shared" si="3"/>
        <v>2</v>
      </c>
      <c r="P38" s="14"/>
      <c r="Q38" s="15"/>
      <c r="R38" s="15"/>
      <c r="S38" s="15"/>
      <c r="T38" s="15">
        <v>1</v>
      </c>
      <c r="U38" s="15"/>
      <c r="V38" s="20">
        <f t="shared" si="4"/>
        <v>0</v>
      </c>
      <c r="W38" s="17">
        <v>0.1</v>
      </c>
      <c r="X38" s="17"/>
      <c r="Y38" s="16">
        <f t="shared" si="5"/>
        <v>0</v>
      </c>
    </row>
    <row r="39" spans="1:25" ht="33" customHeight="1" x14ac:dyDescent="0.25">
      <c r="A39" s="107">
        <v>36</v>
      </c>
      <c r="B39" s="14" t="s">
        <v>2109</v>
      </c>
      <c r="C39" s="14"/>
      <c r="D39" s="14"/>
      <c r="E39" s="14"/>
      <c r="F39" s="14">
        <v>10</v>
      </c>
      <c r="G39" s="14" t="s">
        <v>154</v>
      </c>
      <c r="H39" s="14" t="s">
        <v>235</v>
      </c>
      <c r="I39" s="96">
        <v>45042</v>
      </c>
      <c r="J39" s="13"/>
      <c r="K39" s="13"/>
      <c r="L39" s="13">
        <v>0</v>
      </c>
      <c r="M39" s="13">
        <v>1</v>
      </c>
      <c r="N39" s="13">
        <v>1</v>
      </c>
      <c r="O39" s="18">
        <f t="shared" si="3"/>
        <v>2</v>
      </c>
      <c r="P39" s="14"/>
      <c r="Q39" s="15"/>
      <c r="R39" s="15"/>
      <c r="S39" s="15"/>
      <c r="T39" s="15">
        <v>1.3</v>
      </c>
      <c r="U39" s="15"/>
      <c r="V39" s="20">
        <f t="shared" si="4"/>
        <v>0</v>
      </c>
      <c r="W39" s="17">
        <v>0.1</v>
      </c>
      <c r="X39" s="17"/>
      <c r="Y39" s="16">
        <f t="shared" si="5"/>
        <v>0</v>
      </c>
    </row>
    <row r="40" spans="1:25" ht="33" customHeight="1" x14ac:dyDescent="0.25">
      <c r="A40" s="107">
        <v>37</v>
      </c>
      <c r="B40" s="14" t="s">
        <v>2110</v>
      </c>
      <c r="C40" s="14"/>
      <c r="D40" s="14"/>
      <c r="E40" s="14"/>
      <c r="F40" s="14">
        <v>10</v>
      </c>
      <c r="G40" s="14" t="s">
        <v>154</v>
      </c>
      <c r="H40" s="14" t="s">
        <v>235</v>
      </c>
      <c r="I40" s="96">
        <v>45042</v>
      </c>
      <c r="J40" s="13"/>
      <c r="K40" s="13"/>
      <c r="L40" s="13">
        <v>0</v>
      </c>
      <c r="M40" s="13">
        <v>1</v>
      </c>
      <c r="N40" s="13">
        <v>1</v>
      </c>
      <c r="O40" s="18">
        <f t="shared" si="3"/>
        <v>2</v>
      </c>
      <c r="P40" s="14"/>
      <c r="Q40" s="15"/>
      <c r="R40" s="15"/>
      <c r="S40" s="15"/>
      <c r="T40" s="15">
        <v>1.3</v>
      </c>
      <c r="U40" s="15"/>
      <c r="V40" s="20">
        <f t="shared" si="4"/>
        <v>0</v>
      </c>
      <c r="W40" s="17">
        <v>0.1</v>
      </c>
      <c r="X40" s="17"/>
      <c r="Y40" s="16">
        <f t="shared" si="5"/>
        <v>0</v>
      </c>
    </row>
    <row r="41" spans="1:25" ht="33" customHeight="1" x14ac:dyDescent="0.25">
      <c r="A41" s="107">
        <v>38</v>
      </c>
      <c r="B41" s="14" t="s">
        <v>2111</v>
      </c>
      <c r="C41" s="14"/>
      <c r="D41" s="14"/>
      <c r="E41" s="14"/>
      <c r="F41" s="14">
        <v>10</v>
      </c>
      <c r="G41" s="14" t="s">
        <v>154</v>
      </c>
      <c r="H41" s="14" t="s">
        <v>235</v>
      </c>
      <c r="I41" s="96">
        <v>45042</v>
      </c>
      <c r="J41" s="13"/>
      <c r="K41" s="13"/>
      <c r="L41" s="13">
        <v>0</v>
      </c>
      <c r="M41" s="13">
        <v>1</v>
      </c>
      <c r="N41" s="13">
        <v>1</v>
      </c>
      <c r="O41" s="18">
        <f t="shared" si="3"/>
        <v>2</v>
      </c>
      <c r="P41" s="14"/>
      <c r="Q41" s="15"/>
      <c r="R41" s="15"/>
      <c r="S41" s="15"/>
      <c r="T41" s="15">
        <v>1.3</v>
      </c>
      <c r="U41" s="15"/>
      <c r="V41" s="20">
        <f t="shared" si="4"/>
        <v>0</v>
      </c>
      <c r="W41" s="216">
        <v>0.1</v>
      </c>
      <c r="X41" s="216"/>
      <c r="Y41" s="16">
        <f t="shared" si="5"/>
        <v>0</v>
      </c>
    </row>
    <row r="42" spans="1:25" ht="33" customHeight="1" x14ac:dyDescent="0.25">
      <c r="A42" s="107">
        <v>39</v>
      </c>
      <c r="B42" s="14" t="s">
        <v>2112</v>
      </c>
      <c r="C42" s="13" t="s">
        <v>152</v>
      </c>
      <c r="D42" s="13"/>
      <c r="E42" s="13"/>
      <c r="F42" s="13">
        <v>11</v>
      </c>
      <c r="G42" s="14" t="s">
        <v>2113</v>
      </c>
      <c r="H42" s="14" t="s">
        <v>235</v>
      </c>
      <c r="I42" s="96">
        <v>45042</v>
      </c>
      <c r="J42" s="13"/>
      <c r="K42" s="13"/>
      <c r="L42" s="13">
        <v>0</v>
      </c>
      <c r="M42" s="13">
        <v>1</v>
      </c>
      <c r="N42" s="13">
        <v>1</v>
      </c>
      <c r="O42" s="18">
        <f t="shared" si="3"/>
        <v>2</v>
      </c>
      <c r="P42" s="14"/>
      <c r="Q42" s="15"/>
      <c r="R42" s="15"/>
      <c r="S42" s="15"/>
      <c r="T42" s="15">
        <v>1</v>
      </c>
      <c r="U42" s="15"/>
      <c r="V42" s="20">
        <f t="shared" si="4"/>
        <v>0</v>
      </c>
      <c r="W42" s="216">
        <v>0.1</v>
      </c>
      <c r="X42" s="216"/>
      <c r="Y42" s="16">
        <f t="shared" si="5"/>
        <v>0</v>
      </c>
    </row>
    <row r="43" spans="1:25" ht="33" customHeight="1" x14ac:dyDescent="0.25">
      <c r="A43" s="107">
        <v>40</v>
      </c>
      <c r="B43" s="14" t="s">
        <v>2114</v>
      </c>
      <c r="C43" s="13"/>
      <c r="D43" s="13"/>
      <c r="E43" s="13"/>
      <c r="F43" s="13">
        <v>11</v>
      </c>
      <c r="G43" s="14" t="s">
        <v>2115</v>
      </c>
      <c r="H43" s="14" t="s">
        <v>235</v>
      </c>
      <c r="I43" s="96">
        <v>45042</v>
      </c>
      <c r="J43" s="13"/>
      <c r="K43" s="13"/>
      <c r="L43" s="13">
        <v>0</v>
      </c>
      <c r="M43" s="13">
        <v>1</v>
      </c>
      <c r="N43" s="13">
        <v>1</v>
      </c>
      <c r="O43" s="18">
        <f t="shared" si="3"/>
        <v>2</v>
      </c>
      <c r="P43" s="14"/>
      <c r="Q43" s="15"/>
      <c r="R43" s="15"/>
      <c r="S43" s="15"/>
      <c r="T43" s="15">
        <v>1</v>
      </c>
      <c r="U43" s="15"/>
      <c r="V43" s="77">
        <f t="shared" si="4"/>
        <v>0</v>
      </c>
      <c r="W43" s="17">
        <v>0.1</v>
      </c>
      <c r="X43" s="17"/>
      <c r="Y43" s="16">
        <f t="shared" si="5"/>
        <v>0</v>
      </c>
    </row>
    <row r="44" spans="1:25" ht="33" customHeight="1" x14ac:dyDescent="0.25">
      <c r="A44" s="107">
        <v>41</v>
      </c>
      <c r="B44" s="14" t="s">
        <v>2116</v>
      </c>
      <c r="C44" s="14"/>
      <c r="D44" s="14"/>
      <c r="E44" s="14"/>
      <c r="F44" s="14">
        <v>12</v>
      </c>
      <c r="G44" s="14" t="s">
        <v>154</v>
      </c>
      <c r="H44" s="14" t="s">
        <v>235</v>
      </c>
      <c r="I44" s="96">
        <v>45042</v>
      </c>
      <c r="J44" s="13"/>
      <c r="K44" s="13"/>
      <c r="L44" s="13">
        <v>0</v>
      </c>
      <c r="M44" s="13">
        <v>1</v>
      </c>
      <c r="N44" s="13">
        <v>1</v>
      </c>
      <c r="O44" s="18">
        <f t="shared" si="3"/>
        <v>2</v>
      </c>
      <c r="P44" s="14"/>
      <c r="Q44" s="15"/>
      <c r="R44" s="15"/>
      <c r="S44" s="15"/>
      <c r="T44" s="15">
        <v>1.1499999999999999</v>
      </c>
      <c r="U44" s="15"/>
      <c r="V44" s="20">
        <f t="shared" si="4"/>
        <v>0</v>
      </c>
      <c r="W44" s="17">
        <v>0.1</v>
      </c>
      <c r="X44" s="17"/>
      <c r="Y44" s="16">
        <f t="shared" si="5"/>
        <v>0</v>
      </c>
    </row>
    <row r="45" spans="1:25" ht="33" customHeight="1" x14ac:dyDescent="0.25">
      <c r="A45" s="107">
        <v>42</v>
      </c>
      <c r="B45" s="14" t="s">
        <v>2117</v>
      </c>
      <c r="C45" s="14"/>
      <c r="D45" s="14"/>
      <c r="E45" s="14"/>
      <c r="F45" s="14">
        <v>12</v>
      </c>
      <c r="G45" s="14" t="s">
        <v>154</v>
      </c>
      <c r="H45" s="14" t="s">
        <v>235</v>
      </c>
      <c r="I45" s="96">
        <v>45042</v>
      </c>
      <c r="J45" s="13"/>
      <c r="K45" s="13"/>
      <c r="L45" s="13">
        <v>0</v>
      </c>
      <c r="M45" s="13">
        <v>1</v>
      </c>
      <c r="N45" s="13">
        <v>1</v>
      </c>
      <c r="O45" s="18">
        <f t="shared" si="3"/>
        <v>2</v>
      </c>
      <c r="P45" s="14"/>
      <c r="Q45" s="15"/>
      <c r="R45" s="15"/>
      <c r="S45" s="15"/>
      <c r="T45" s="15">
        <v>1.1499999999999999</v>
      </c>
      <c r="U45" s="15"/>
      <c r="V45" s="20">
        <f t="shared" si="4"/>
        <v>0</v>
      </c>
      <c r="W45" s="17">
        <v>0.1</v>
      </c>
      <c r="X45" s="17"/>
      <c r="Y45" s="16">
        <f t="shared" si="5"/>
        <v>0</v>
      </c>
    </row>
    <row r="46" spans="1:25" ht="33" customHeight="1" x14ac:dyDescent="0.25">
      <c r="A46" s="107">
        <v>43</v>
      </c>
      <c r="B46" s="14" t="s">
        <v>2118</v>
      </c>
      <c r="C46" s="14"/>
      <c r="D46" s="14"/>
      <c r="E46" s="14"/>
      <c r="F46" s="14">
        <v>12</v>
      </c>
      <c r="G46" s="14" t="s">
        <v>154</v>
      </c>
      <c r="H46" s="14" t="s">
        <v>235</v>
      </c>
      <c r="I46" s="96">
        <v>45042</v>
      </c>
      <c r="J46" s="13"/>
      <c r="K46" s="13"/>
      <c r="L46" s="13">
        <v>0</v>
      </c>
      <c r="M46" s="13">
        <v>1</v>
      </c>
      <c r="N46" s="13">
        <v>1</v>
      </c>
      <c r="O46" s="18">
        <f t="shared" si="3"/>
        <v>2</v>
      </c>
      <c r="P46" s="14"/>
      <c r="Q46" s="15"/>
      <c r="R46" s="15"/>
      <c r="S46" s="15"/>
      <c r="T46" s="15">
        <v>1.3</v>
      </c>
      <c r="U46" s="15"/>
      <c r="V46" s="20">
        <f t="shared" si="4"/>
        <v>0</v>
      </c>
      <c r="W46" s="17">
        <v>0.1</v>
      </c>
      <c r="X46" s="17"/>
      <c r="Y46" s="16">
        <f t="shared" si="5"/>
        <v>0</v>
      </c>
    </row>
    <row r="47" spans="1:25" ht="33" customHeight="1" x14ac:dyDescent="0.25">
      <c r="A47" s="107">
        <v>44</v>
      </c>
      <c r="B47" s="14" t="s">
        <v>2119</v>
      </c>
      <c r="C47" s="14"/>
      <c r="D47" s="14"/>
      <c r="E47" s="14"/>
      <c r="F47" s="14">
        <v>12</v>
      </c>
      <c r="G47" s="14" t="s">
        <v>154</v>
      </c>
      <c r="H47" s="14" t="s">
        <v>235</v>
      </c>
      <c r="I47" s="96">
        <v>45042</v>
      </c>
      <c r="J47" s="13"/>
      <c r="K47" s="13"/>
      <c r="L47" s="13">
        <v>0</v>
      </c>
      <c r="M47" s="13">
        <v>1</v>
      </c>
      <c r="N47" s="13">
        <v>1</v>
      </c>
      <c r="O47" s="18">
        <f t="shared" si="3"/>
        <v>2</v>
      </c>
      <c r="P47" s="14"/>
      <c r="Q47" s="15"/>
      <c r="R47" s="15"/>
      <c r="S47" s="15"/>
      <c r="T47" s="15">
        <v>1.3</v>
      </c>
      <c r="U47" s="15"/>
      <c r="V47" s="20">
        <f t="shared" si="4"/>
        <v>0</v>
      </c>
      <c r="W47" s="17">
        <v>0.1</v>
      </c>
      <c r="X47" s="17"/>
      <c r="Y47" s="16">
        <f t="shared" si="5"/>
        <v>0</v>
      </c>
    </row>
    <row r="48" spans="1:25" ht="33" customHeight="1" x14ac:dyDescent="0.25">
      <c r="A48" s="107">
        <v>45</v>
      </c>
      <c r="B48" s="14" t="s">
        <v>2120</v>
      </c>
      <c r="C48" s="14"/>
      <c r="D48" s="14"/>
      <c r="E48" s="14"/>
      <c r="F48" s="14">
        <v>12</v>
      </c>
      <c r="G48" s="14" t="s">
        <v>154</v>
      </c>
      <c r="H48" s="14" t="s">
        <v>235</v>
      </c>
      <c r="I48" s="96">
        <v>45042</v>
      </c>
      <c r="J48" s="13"/>
      <c r="K48" s="13"/>
      <c r="L48" s="13">
        <v>0</v>
      </c>
      <c r="M48" s="13">
        <v>1</v>
      </c>
      <c r="N48" s="13">
        <v>1</v>
      </c>
      <c r="O48" s="18">
        <f t="shared" si="3"/>
        <v>2</v>
      </c>
      <c r="P48" s="14"/>
      <c r="Q48" s="15"/>
      <c r="R48" s="15"/>
      <c r="S48" s="15"/>
      <c r="T48" s="15">
        <v>1</v>
      </c>
      <c r="U48" s="15"/>
      <c r="V48" s="20">
        <f t="shared" si="4"/>
        <v>0</v>
      </c>
      <c r="W48" s="17">
        <v>0.1</v>
      </c>
      <c r="X48" s="17"/>
      <c r="Y48" s="16">
        <f t="shared" si="5"/>
        <v>0</v>
      </c>
    </row>
    <row r="49" spans="1:25" ht="33" customHeight="1" x14ac:dyDescent="0.25">
      <c r="A49" s="107">
        <v>46</v>
      </c>
      <c r="B49" s="14" t="s">
        <v>2121</v>
      </c>
      <c r="C49" s="14"/>
      <c r="D49" s="14"/>
      <c r="E49" s="14"/>
      <c r="F49" s="14">
        <v>13</v>
      </c>
      <c r="G49" s="14" t="s">
        <v>154</v>
      </c>
      <c r="H49" s="14" t="s">
        <v>235</v>
      </c>
      <c r="I49" s="96">
        <v>45042</v>
      </c>
      <c r="J49" s="13"/>
      <c r="K49" s="13"/>
      <c r="L49" s="13">
        <v>0</v>
      </c>
      <c r="M49" s="13">
        <v>1</v>
      </c>
      <c r="N49" s="13">
        <v>1</v>
      </c>
      <c r="O49" s="18">
        <f t="shared" si="3"/>
        <v>2</v>
      </c>
      <c r="P49" s="14"/>
      <c r="Q49" s="15"/>
      <c r="R49" s="15"/>
      <c r="S49" s="15"/>
      <c r="T49" s="15">
        <v>1.3</v>
      </c>
      <c r="U49" s="15"/>
      <c r="V49" s="20">
        <f t="shared" si="4"/>
        <v>0</v>
      </c>
      <c r="W49" s="17">
        <v>0.1</v>
      </c>
      <c r="X49" s="17"/>
      <c r="Y49" s="16">
        <f t="shared" si="5"/>
        <v>0</v>
      </c>
    </row>
    <row r="50" spans="1:25" ht="33" customHeight="1" x14ac:dyDescent="0.25">
      <c r="A50" s="107">
        <v>47</v>
      </c>
      <c r="B50" s="14" t="s">
        <v>2122</v>
      </c>
      <c r="C50" s="14"/>
      <c r="D50" s="14"/>
      <c r="E50" s="14"/>
      <c r="F50" s="14">
        <v>13</v>
      </c>
      <c r="G50" s="14" t="s">
        <v>2123</v>
      </c>
      <c r="H50" s="14" t="s">
        <v>235</v>
      </c>
      <c r="I50" s="96">
        <v>45042</v>
      </c>
      <c r="J50" s="13"/>
      <c r="K50" s="13"/>
      <c r="L50" s="13">
        <v>0</v>
      </c>
      <c r="M50" s="13">
        <v>1</v>
      </c>
      <c r="N50" s="13">
        <v>1</v>
      </c>
      <c r="O50" s="18">
        <f t="shared" si="3"/>
        <v>2</v>
      </c>
      <c r="P50" s="14"/>
      <c r="Q50" s="15"/>
      <c r="R50" s="15"/>
      <c r="S50" s="15"/>
      <c r="T50" s="15">
        <v>1</v>
      </c>
      <c r="U50" s="15"/>
      <c r="V50" s="20">
        <f t="shared" si="4"/>
        <v>0</v>
      </c>
      <c r="W50" s="17">
        <v>0.1</v>
      </c>
      <c r="X50" s="17"/>
      <c r="Y50" s="16">
        <f t="shared" si="5"/>
        <v>0</v>
      </c>
    </row>
    <row r="51" spans="1:25" ht="33" customHeight="1" x14ac:dyDescent="0.25">
      <c r="A51" s="107">
        <v>48</v>
      </c>
      <c r="B51" s="14" t="s">
        <v>2124</v>
      </c>
      <c r="C51" s="14"/>
      <c r="D51" s="14"/>
      <c r="E51" s="14"/>
      <c r="F51" s="14">
        <v>13</v>
      </c>
      <c r="G51" s="14" t="s">
        <v>2125</v>
      </c>
      <c r="H51" s="14" t="s">
        <v>235</v>
      </c>
      <c r="I51" s="96">
        <v>45042</v>
      </c>
      <c r="J51" s="13"/>
      <c r="K51" s="13"/>
      <c r="L51" s="13">
        <v>0</v>
      </c>
      <c r="M51" s="13">
        <v>1</v>
      </c>
      <c r="N51" s="13">
        <v>1</v>
      </c>
      <c r="O51" s="18">
        <f t="shared" si="3"/>
        <v>2</v>
      </c>
      <c r="P51" s="14"/>
      <c r="Q51" s="15"/>
      <c r="R51" s="15"/>
      <c r="S51" s="15"/>
      <c r="T51" s="15">
        <v>1.1499999999999999</v>
      </c>
      <c r="U51" s="15"/>
      <c r="V51" s="77">
        <f t="shared" si="4"/>
        <v>0</v>
      </c>
      <c r="W51" s="17">
        <v>0.1</v>
      </c>
      <c r="X51" s="17"/>
      <c r="Y51" s="16">
        <f t="shared" si="5"/>
        <v>0</v>
      </c>
    </row>
    <row r="52" spans="1:25" ht="33" customHeight="1" x14ac:dyDescent="0.25">
      <c r="A52" s="107">
        <v>49</v>
      </c>
      <c r="B52" s="14" t="s">
        <v>2126</v>
      </c>
      <c r="C52" s="14"/>
      <c r="D52" s="14"/>
      <c r="E52" s="14"/>
      <c r="F52" s="14">
        <v>15</v>
      </c>
      <c r="G52" s="14" t="s">
        <v>154</v>
      </c>
      <c r="H52" s="14" t="s">
        <v>235</v>
      </c>
      <c r="I52" s="96">
        <v>45042</v>
      </c>
      <c r="J52" s="13"/>
      <c r="K52" s="13"/>
      <c r="L52" s="13">
        <v>0</v>
      </c>
      <c r="M52" s="13">
        <v>1</v>
      </c>
      <c r="N52" s="13">
        <v>1</v>
      </c>
      <c r="O52" s="18">
        <f t="shared" si="3"/>
        <v>2</v>
      </c>
      <c r="P52" s="14"/>
      <c r="Q52" s="15"/>
      <c r="R52" s="15"/>
      <c r="S52" s="15"/>
      <c r="T52" s="15">
        <v>1</v>
      </c>
      <c r="U52" s="15"/>
      <c r="V52" s="20">
        <f t="shared" si="4"/>
        <v>0</v>
      </c>
      <c r="W52" s="17">
        <v>0.1</v>
      </c>
      <c r="X52" s="17"/>
      <c r="Y52" s="16">
        <f t="shared" si="5"/>
        <v>0</v>
      </c>
    </row>
    <row r="53" spans="1:25" ht="33" customHeight="1" x14ac:dyDescent="0.25">
      <c r="A53" s="107">
        <v>50</v>
      </c>
      <c r="B53" s="14" t="s">
        <v>2127</v>
      </c>
      <c r="C53" s="14"/>
      <c r="D53" s="14"/>
      <c r="E53" s="14"/>
      <c r="F53" s="14">
        <v>15</v>
      </c>
      <c r="G53" s="14" t="s">
        <v>154</v>
      </c>
      <c r="H53" s="14" t="s">
        <v>235</v>
      </c>
      <c r="I53" s="96">
        <v>45042</v>
      </c>
      <c r="J53" s="13"/>
      <c r="K53" s="13"/>
      <c r="L53" s="13">
        <v>0</v>
      </c>
      <c r="M53" s="13">
        <v>1</v>
      </c>
      <c r="N53" s="13">
        <v>1</v>
      </c>
      <c r="O53" s="18">
        <f t="shared" si="3"/>
        <v>2</v>
      </c>
      <c r="P53" s="14"/>
      <c r="Q53" s="15"/>
      <c r="R53" s="15"/>
      <c r="S53" s="15"/>
      <c r="T53" s="15">
        <v>1</v>
      </c>
      <c r="U53" s="15"/>
      <c r="V53" s="20">
        <f t="shared" si="4"/>
        <v>0</v>
      </c>
      <c r="W53" s="17">
        <v>0.1</v>
      </c>
      <c r="X53" s="17"/>
      <c r="Y53" s="16">
        <f t="shared" si="5"/>
        <v>0</v>
      </c>
    </row>
    <row r="54" spans="1:25" ht="33" customHeight="1" x14ac:dyDescent="0.25">
      <c r="A54" s="107">
        <v>51</v>
      </c>
      <c r="B54" s="14" t="s">
        <v>2128</v>
      </c>
      <c r="C54" s="14"/>
      <c r="D54" s="14"/>
      <c r="E54" s="14"/>
      <c r="F54" s="14">
        <v>15</v>
      </c>
      <c r="G54" s="14" t="s">
        <v>154</v>
      </c>
      <c r="H54" s="14" t="s">
        <v>235</v>
      </c>
      <c r="I54" s="96">
        <v>45042</v>
      </c>
      <c r="J54" s="13"/>
      <c r="K54" s="13"/>
      <c r="L54" s="13">
        <v>0</v>
      </c>
      <c r="M54" s="13">
        <v>1</v>
      </c>
      <c r="N54" s="13">
        <v>1</v>
      </c>
      <c r="O54" s="18">
        <f t="shared" si="3"/>
        <v>2</v>
      </c>
      <c r="P54" s="14"/>
      <c r="Q54" s="15"/>
      <c r="R54" s="15"/>
      <c r="S54" s="15"/>
      <c r="T54" s="15">
        <v>1</v>
      </c>
      <c r="U54" s="15"/>
      <c r="V54" s="20">
        <f t="shared" si="4"/>
        <v>0</v>
      </c>
      <c r="W54" s="17">
        <v>0.1</v>
      </c>
      <c r="X54" s="17"/>
      <c r="Y54" s="16">
        <f t="shared" si="5"/>
        <v>0</v>
      </c>
    </row>
    <row r="55" spans="1:25" ht="33" customHeight="1" x14ac:dyDescent="0.25">
      <c r="A55" s="107">
        <v>52</v>
      </c>
      <c r="B55" s="14" t="s">
        <v>2129</v>
      </c>
      <c r="C55" s="14"/>
      <c r="D55" s="14"/>
      <c r="E55" s="14"/>
      <c r="F55" s="14">
        <v>15</v>
      </c>
      <c r="G55" s="14" t="s">
        <v>2130</v>
      </c>
      <c r="H55" s="14" t="s">
        <v>235</v>
      </c>
      <c r="I55" s="96">
        <v>45042</v>
      </c>
      <c r="J55" s="13" t="s">
        <v>2131</v>
      </c>
      <c r="K55" s="13"/>
      <c r="L55" s="13">
        <v>0</v>
      </c>
      <c r="M55" s="13">
        <v>1</v>
      </c>
      <c r="N55" s="13">
        <v>1</v>
      </c>
      <c r="O55" s="18">
        <f t="shared" si="3"/>
        <v>2</v>
      </c>
      <c r="P55" s="14"/>
      <c r="Q55" s="15"/>
      <c r="R55" s="15"/>
      <c r="S55" s="15"/>
      <c r="T55" s="15">
        <v>1</v>
      </c>
      <c r="U55" s="15"/>
      <c r="V55" s="20">
        <f t="shared" si="4"/>
        <v>0</v>
      </c>
      <c r="W55" s="17">
        <v>0.1</v>
      </c>
      <c r="X55" s="17"/>
      <c r="Y55" s="16">
        <f t="shared" si="5"/>
        <v>0</v>
      </c>
    </row>
    <row r="56" spans="1:25" ht="33" customHeight="1" x14ac:dyDescent="0.25">
      <c r="A56" s="107">
        <v>53</v>
      </c>
      <c r="B56" s="14" t="s">
        <v>2132</v>
      </c>
      <c r="C56" s="14"/>
      <c r="D56" s="14"/>
      <c r="E56" s="14"/>
      <c r="F56" s="14">
        <v>15</v>
      </c>
      <c r="G56" s="14" t="s">
        <v>154</v>
      </c>
      <c r="H56" s="14" t="s">
        <v>235</v>
      </c>
      <c r="I56" s="96">
        <v>45042</v>
      </c>
      <c r="J56" s="13"/>
      <c r="K56" s="13"/>
      <c r="L56" s="13">
        <v>0</v>
      </c>
      <c r="M56" s="13">
        <v>1</v>
      </c>
      <c r="N56" s="13">
        <v>1</v>
      </c>
      <c r="O56" s="18">
        <f t="shared" si="3"/>
        <v>2</v>
      </c>
      <c r="P56" s="14"/>
      <c r="Q56" s="15"/>
      <c r="R56" s="15"/>
      <c r="S56" s="15"/>
      <c r="T56" s="15">
        <v>1</v>
      </c>
      <c r="U56" s="15"/>
      <c r="V56" s="20">
        <f t="shared" si="4"/>
        <v>0</v>
      </c>
      <c r="W56" s="17">
        <v>0.1</v>
      </c>
      <c r="X56" s="17"/>
      <c r="Y56" s="16">
        <f t="shared" si="5"/>
        <v>0</v>
      </c>
    </row>
    <row r="57" spans="1:25" ht="33" customHeight="1" x14ac:dyDescent="0.25">
      <c r="A57" s="107">
        <v>54</v>
      </c>
      <c r="B57" s="14" t="s">
        <v>2133</v>
      </c>
      <c r="C57" s="14"/>
      <c r="D57" s="14"/>
      <c r="E57" s="14"/>
      <c r="F57" s="14">
        <v>15</v>
      </c>
      <c r="G57" s="14" t="s">
        <v>154</v>
      </c>
      <c r="H57" s="14" t="s">
        <v>235</v>
      </c>
      <c r="I57" s="96">
        <v>45042</v>
      </c>
      <c r="J57" s="13"/>
      <c r="K57" s="13"/>
      <c r="L57" s="13">
        <v>0</v>
      </c>
      <c r="M57" s="13">
        <v>1</v>
      </c>
      <c r="N57" s="13">
        <v>1</v>
      </c>
      <c r="O57" s="18">
        <f t="shared" si="3"/>
        <v>2</v>
      </c>
      <c r="P57" s="14"/>
      <c r="Q57" s="15"/>
      <c r="R57" s="15"/>
      <c r="S57" s="15"/>
      <c r="T57" s="15">
        <v>1</v>
      </c>
      <c r="U57" s="15"/>
      <c r="V57" s="20">
        <f t="shared" si="4"/>
        <v>0</v>
      </c>
      <c r="W57" s="17">
        <v>0.1</v>
      </c>
      <c r="X57" s="17"/>
      <c r="Y57" s="16">
        <f t="shared" si="5"/>
        <v>0</v>
      </c>
    </row>
    <row r="58" spans="1:25" ht="33" customHeight="1" x14ac:dyDescent="0.25">
      <c r="A58" s="107">
        <v>55</v>
      </c>
      <c r="B58" s="14" t="s">
        <v>2134</v>
      </c>
      <c r="C58" s="14"/>
      <c r="D58" s="14"/>
      <c r="E58" s="14"/>
      <c r="F58" s="14">
        <v>15</v>
      </c>
      <c r="G58" s="14" t="s">
        <v>154</v>
      </c>
      <c r="H58" s="14" t="s">
        <v>235</v>
      </c>
      <c r="I58" s="96">
        <v>45042</v>
      </c>
      <c r="J58" s="13" t="s">
        <v>2135</v>
      </c>
      <c r="K58" s="13"/>
      <c r="L58" s="13">
        <v>0</v>
      </c>
      <c r="M58" s="13">
        <v>1</v>
      </c>
      <c r="N58" s="13">
        <v>1</v>
      </c>
      <c r="O58" s="18">
        <f t="shared" si="3"/>
        <v>2</v>
      </c>
      <c r="P58" s="14"/>
      <c r="Q58" s="15"/>
      <c r="R58" s="15"/>
      <c r="S58" s="15"/>
      <c r="T58" s="15">
        <v>1</v>
      </c>
      <c r="U58" s="15"/>
      <c r="V58" s="20">
        <f t="shared" si="4"/>
        <v>0</v>
      </c>
      <c r="W58" s="17">
        <v>0.1</v>
      </c>
      <c r="X58" s="17"/>
      <c r="Y58" s="16">
        <f t="shared" si="5"/>
        <v>0</v>
      </c>
    </row>
    <row r="59" spans="1:25" ht="33" customHeight="1" x14ac:dyDescent="0.25">
      <c r="A59" s="107">
        <v>56</v>
      </c>
      <c r="B59" s="14" t="s">
        <v>2136</v>
      </c>
      <c r="C59" s="14"/>
      <c r="D59" s="14"/>
      <c r="E59" s="14"/>
      <c r="F59" s="14">
        <v>15</v>
      </c>
      <c r="G59" s="14" t="s">
        <v>154</v>
      </c>
      <c r="H59" s="14" t="s">
        <v>235</v>
      </c>
      <c r="I59" s="96">
        <v>45042</v>
      </c>
      <c r="J59" s="13" t="s">
        <v>2137</v>
      </c>
      <c r="K59" s="13"/>
      <c r="L59" s="13">
        <v>0</v>
      </c>
      <c r="M59" s="13">
        <v>1</v>
      </c>
      <c r="N59" s="13">
        <v>1</v>
      </c>
      <c r="O59" s="18">
        <f t="shared" si="3"/>
        <v>2</v>
      </c>
      <c r="P59" s="14"/>
      <c r="Q59" s="15"/>
      <c r="R59" s="15"/>
      <c r="S59" s="15"/>
      <c r="T59" s="15">
        <v>1.1499999999999999</v>
      </c>
      <c r="U59" s="15"/>
      <c r="V59" s="20">
        <f t="shared" si="4"/>
        <v>0</v>
      </c>
      <c r="W59" s="17">
        <v>0.1</v>
      </c>
      <c r="X59" s="17"/>
      <c r="Y59" s="16">
        <f t="shared" si="5"/>
        <v>0</v>
      </c>
    </row>
    <row r="60" spans="1:25" ht="33" customHeight="1" x14ac:dyDescent="0.25">
      <c r="A60" s="107">
        <v>57</v>
      </c>
      <c r="B60" s="14" t="s">
        <v>2138</v>
      </c>
      <c r="C60" s="14"/>
      <c r="D60" s="14"/>
      <c r="E60" s="14"/>
      <c r="F60" s="14">
        <v>15</v>
      </c>
      <c r="G60" s="14" t="s">
        <v>154</v>
      </c>
      <c r="H60" s="14" t="s">
        <v>235</v>
      </c>
      <c r="I60" s="96">
        <v>45042</v>
      </c>
      <c r="J60" s="13"/>
      <c r="K60" s="13"/>
      <c r="L60" s="13">
        <v>0</v>
      </c>
      <c r="M60" s="13">
        <v>1</v>
      </c>
      <c r="N60" s="13">
        <v>1</v>
      </c>
      <c r="O60" s="18">
        <f t="shared" si="3"/>
        <v>2</v>
      </c>
      <c r="P60" s="14"/>
      <c r="Q60" s="15"/>
      <c r="R60" s="15"/>
      <c r="S60" s="15"/>
      <c r="T60" s="15">
        <v>1</v>
      </c>
      <c r="U60" s="15"/>
      <c r="V60" s="20">
        <f t="shared" si="4"/>
        <v>0</v>
      </c>
      <c r="W60" s="17">
        <v>0.1</v>
      </c>
      <c r="X60" s="17"/>
      <c r="Y60" s="16">
        <f t="shared" si="5"/>
        <v>0</v>
      </c>
    </row>
    <row r="61" spans="1:25" ht="33" customHeight="1" x14ac:dyDescent="0.25">
      <c r="A61" s="107">
        <v>58</v>
      </c>
      <c r="B61" s="14" t="s">
        <v>2139</v>
      </c>
      <c r="C61" s="14"/>
      <c r="D61" s="14"/>
      <c r="E61" s="14"/>
      <c r="F61" s="14">
        <v>15</v>
      </c>
      <c r="G61" s="14" t="s">
        <v>154</v>
      </c>
      <c r="H61" s="14" t="s">
        <v>235</v>
      </c>
      <c r="I61" s="96">
        <v>45042</v>
      </c>
      <c r="J61" s="13"/>
      <c r="K61" s="13"/>
      <c r="L61" s="13">
        <v>0</v>
      </c>
      <c r="M61" s="13">
        <v>1</v>
      </c>
      <c r="N61" s="13">
        <v>1</v>
      </c>
      <c r="O61" s="18">
        <f t="shared" si="3"/>
        <v>2</v>
      </c>
      <c r="P61" s="14"/>
      <c r="Q61" s="15"/>
      <c r="R61" s="15"/>
      <c r="S61" s="15"/>
      <c r="T61" s="15">
        <v>1</v>
      </c>
      <c r="U61" s="15"/>
      <c r="V61" s="20">
        <f t="shared" si="4"/>
        <v>0</v>
      </c>
      <c r="W61" s="17">
        <v>0.1</v>
      </c>
      <c r="X61" s="17"/>
      <c r="Y61" s="16">
        <f t="shared" si="5"/>
        <v>0</v>
      </c>
    </row>
    <row r="62" spans="1:25" ht="33" customHeight="1" x14ac:dyDescent="0.25">
      <c r="A62" s="107">
        <v>59</v>
      </c>
      <c r="B62" s="14" t="s">
        <v>2140</v>
      </c>
      <c r="C62" s="14"/>
      <c r="D62" s="14"/>
      <c r="E62" s="14"/>
      <c r="F62" s="13">
        <v>15</v>
      </c>
      <c r="G62" s="14" t="s">
        <v>2141</v>
      </c>
      <c r="H62" s="14" t="s">
        <v>235</v>
      </c>
      <c r="I62" s="96">
        <v>45042</v>
      </c>
      <c r="J62" s="13"/>
      <c r="K62" s="13"/>
      <c r="L62" s="13">
        <v>0</v>
      </c>
      <c r="M62" s="13">
        <v>1</v>
      </c>
      <c r="N62" s="13">
        <v>1</v>
      </c>
      <c r="O62" s="18">
        <f t="shared" si="3"/>
        <v>2</v>
      </c>
      <c r="P62" s="14"/>
      <c r="Q62" s="15"/>
      <c r="R62" s="15"/>
      <c r="S62" s="15"/>
      <c r="T62" s="15">
        <v>1</v>
      </c>
      <c r="U62" s="15"/>
      <c r="V62" s="77">
        <f t="shared" si="4"/>
        <v>0</v>
      </c>
      <c r="W62" s="17">
        <v>0.1</v>
      </c>
      <c r="X62" s="17"/>
      <c r="Y62" s="16">
        <f t="shared" si="5"/>
        <v>0</v>
      </c>
    </row>
    <row r="63" spans="1:25" ht="33" customHeight="1" x14ac:dyDescent="0.25">
      <c r="A63" s="107">
        <v>60</v>
      </c>
      <c r="B63" s="14" t="s">
        <v>2142</v>
      </c>
      <c r="C63" s="14"/>
      <c r="D63" s="14"/>
      <c r="E63" s="14"/>
      <c r="F63" s="14">
        <v>16</v>
      </c>
      <c r="G63" s="14" t="s">
        <v>154</v>
      </c>
      <c r="H63" s="14" t="s">
        <v>235</v>
      </c>
      <c r="I63" s="96">
        <v>45042</v>
      </c>
      <c r="J63" s="13"/>
      <c r="K63" s="13"/>
      <c r="L63" s="13">
        <v>0</v>
      </c>
      <c r="M63" s="13">
        <v>1</v>
      </c>
      <c r="N63" s="13">
        <v>1</v>
      </c>
      <c r="O63" s="18">
        <f t="shared" si="3"/>
        <v>2</v>
      </c>
      <c r="P63" s="14"/>
      <c r="Q63" s="15"/>
      <c r="R63" s="15"/>
      <c r="S63" s="15"/>
      <c r="T63" s="15">
        <v>1</v>
      </c>
      <c r="U63" s="15"/>
      <c r="V63" s="20">
        <f t="shared" si="4"/>
        <v>0</v>
      </c>
      <c r="W63" s="17">
        <v>0.1</v>
      </c>
      <c r="X63" s="17"/>
      <c r="Y63" s="16">
        <f t="shared" si="5"/>
        <v>0</v>
      </c>
    </row>
    <row r="64" spans="1:25" ht="33" customHeight="1" x14ac:dyDescent="0.25">
      <c r="A64" s="107">
        <v>61</v>
      </c>
      <c r="B64" s="14" t="s">
        <v>2143</v>
      </c>
      <c r="C64" s="14"/>
      <c r="D64" s="14"/>
      <c r="E64" s="14"/>
      <c r="F64" s="14">
        <v>16</v>
      </c>
      <c r="G64" s="14" t="s">
        <v>154</v>
      </c>
      <c r="H64" s="14" t="s">
        <v>235</v>
      </c>
      <c r="I64" s="96">
        <v>45042</v>
      </c>
      <c r="J64" s="13"/>
      <c r="K64" s="13"/>
      <c r="L64" s="13">
        <v>0</v>
      </c>
      <c r="M64" s="13">
        <v>1</v>
      </c>
      <c r="N64" s="13">
        <v>1</v>
      </c>
      <c r="O64" s="18">
        <f t="shared" si="3"/>
        <v>2</v>
      </c>
      <c r="P64" s="14"/>
      <c r="Q64" s="15"/>
      <c r="R64" s="15"/>
      <c r="S64" s="15"/>
      <c r="T64" s="15">
        <v>1.1499999999999999</v>
      </c>
      <c r="U64" s="15"/>
      <c r="V64" s="20">
        <f t="shared" si="4"/>
        <v>0</v>
      </c>
      <c r="W64" s="17">
        <v>0.1</v>
      </c>
      <c r="X64" s="17"/>
      <c r="Y64" s="16">
        <f t="shared" si="5"/>
        <v>0</v>
      </c>
    </row>
    <row r="65" spans="1:25" ht="33" customHeight="1" x14ac:dyDescent="0.25">
      <c r="A65" s="107">
        <v>62</v>
      </c>
      <c r="B65" s="14" t="s">
        <v>2144</v>
      </c>
      <c r="C65" s="14"/>
      <c r="D65" s="14"/>
      <c r="E65" s="14"/>
      <c r="F65" s="14">
        <v>16</v>
      </c>
      <c r="G65" s="14" t="s">
        <v>154</v>
      </c>
      <c r="H65" s="14" t="s">
        <v>235</v>
      </c>
      <c r="I65" s="96">
        <v>45042</v>
      </c>
      <c r="J65" s="13"/>
      <c r="K65" s="13"/>
      <c r="L65" s="13">
        <v>0</v>
      </c>
      <c r="M65" s="13">
        <v>1</v>
      </c>
      <c r="N65" s="13">
        <v>1</v>
      </c>
      <c r="O65" s="18">
        <f t="shared" si="3"/>
        <v>2</v>
      </c>
      <c r="P65" s="14"/>
      <c r="Q65" s="15"/>
      <c r="R65" s="15"/>
      <c r="S65" s="15"/>
      <c r="T65" s="15">
        <v>1.1499999999999999</v>
      </c>
      <c r="U65" s="15"/>
      <c r="V65" s="20">
        <f t="shared" si="4"/>
        <v>0</v>
      </c>
      <c r="W65" s="17">
        <v>0.1</v>
      </c>
      <c r="X65" s="17"/>
      <c r="Y65" s="16">
        <f t="shared" si="5"/>
        <v>0</v>
      </c>
    </row>
    <row r="66" spans="1:25" ht="33" customHeight="1" x14ac:dyDescent="0.25">
      <c r="A66" s="107">
        <v>63</v>
      </c>
      <c r="B66" s="14" t="s">
        <v>2145</v>
      </c>
      <c r="C66" s="14"/>
      <c r="D66" s="14"/>
      <c r="E66" s="14"/>
      <c r="F66" s="14">
        <v>16</v>
      </c>
      <c r="G66" s="14" t="s">
        <v>154</v>
      </c>
      <c r="H66" s="14" t="s">
        <v>235</v>
      </c>
      <c r="I66" s="96">
        <v>45042</v>
      </c>
      <c r="J66" s="13"/>
      <c r="K66" s="13"/>
      <c r="L66" s="13">
        <v>0</v>
      </c>
      <c r="M66" s="13">
        <v>1</v>
      </c>
      <c r="N66" s="13">
        <v>1</v>
      </c>
      <c r="O66" s="18">
        <f t="shared" si="3"/>
        <v>2</v>
      </c>
      <c r="P66" s="14"/>
      <c r="Q66" s="15"/>
      <c r="R66" s="15"/>
      <c r="S66" s="15"/>
      <c r="T66" s="15">
        <v>1</v>
      </c>
      <c r="U66" s="15"/>
      <c r="V66" s="20">
        <f t="shared" si="4"/>
        <v>0</v>
      </c>
      <c r="W66" s="17">
        <v>0.1</v>
      </c>
      <c r="X66" s="17"/>
      <c r="Y66" s="16">
        <f t="shared" si="5"/>
        <v>0</v>
      </c>
    </row>
    <row r="67" spans="1:25" ht="33" customHeight="1" x14ac:dyDescent="0.25">
      <c r="A67" s="107">
        <v>64</v>
      </c>
      <c r="B67" s="14" t="s">
        <v>2146</v>
      </c>
      <c r="C67" s="14"/>
      <c r="D67" s="14"/>
      <c r="E67" s="14"/>
      <c r="F67" s="14">
        <v>17</v>
      </c>
      <c r="G67" s="14" t="s">
        <v>801</v>
      </c>
      <c r="H67" s="14" t="s">
        <v>235</v>
      </c>
      <c r="I67" s="96">
        <v>45042</v>
      </c>
      <c r="J67" s="13"/>
      <c r="K67" s="13"/>
      <c r="L67" s="13">
        <v>0</v>
      </c>
      <c r="M67" s="13">
        <v>1</v>
      </c>
      <c r="N67" s="13">
        <v>1</v>
      </c>
      <c r="O67" s="18">
        <f t="shared" si="3"/>
        <v>2</v>
      </c>
      <c r="P67" s="14"/>
      <c r="Q67" s="15"/>
      <c r="R67" s="15"/>
      <c r="S67" s="15"/>
      <c r="T67" s="15">
        <v>1.1499999999999999</v>
      </c>
      <c r="U67" s="15"/>
      <c r="V67" s="20">
        <f t="shared" si="4"/>
        <v>0</v>
      </c>
      <c r="W67" s="17">
        <v>0.1</v>
      </c>
      <c r="X67" s="17"/>
      <c r="Y67" s="16">
        <f t="shared" si="5"/>
        <v>0</v>
      </c>
    </row>
    <row r="68" spans="1:25" ht="33" customHeight="1" x14ac:dyDescent="0.25">
      <c r="A68" s="107">
        <v>65</v>
      </c>
      <c r="B68" s="14" t="s">
        <v>2147</v>
      </c>
      <c r="C68" s="14"/>
      <c r="D68" s="14"/>
      <c r="E68" s="14"/>
      <c r="F68" s="14">
        <v>17</v>
      </c>
      <c r="G68" s="14" t="s">
        <v>2148</v>
      </c>
      <c r="H68" s="14" t="s">
        <v>235</v>
      </c>
      <c r="I68" s="96">
        <v>45042</v>
      </c>
      <c r="J68" s="13"/>
      <c r="K68" s="13"/>
      <c r="L68" s="13">
        <v>0</v>
      </c>
      <c r="M68" s="13">
        <v>1</v>
      </c>
      <c r="N68" s="13">
        <v>1</v>
      </c>
      <c r="O68" s="18">
        <f t="shared" ref="O68:O99" si="6">(L68*2)+M68+N68</f>
        <v>2</v>
      </c>
      <c r="P68" s="14"/>
      <c r="Q68" s="15"/>
      <c r="R68" s="15"/>
      <c r="S68" s="15"/>
      <c r="T68" s="15">
        <v>1.1499999999999999</v>
      </c>
      <c r="U68" s="15"/>
      <c r="V68" s="20">
        <f t="shared" ref="V68:V89" si="7">(((L68*Q68*2)+(M68*R68)+(N68*S68))*T68)*100</f>
        <v>0</v>
      </c>
      <c r="W68" s="17">
        <v>0.1</v>
      </c>
      <c r="X68" s="17"/>
      <c r="Y68" s="16">
        <f t="shared" ref="Y68:Y98" si="8">(V68/W68)*1000</f>
        <v>0</v>
      </c>
    </row>
    <row r="69" spans="1:25" ht="33" customHeight="1" x14ac:dyDescent="0.25">
      <c r="A69" s="107">
        <v>66</v>
      </c>
      <c r="B69" s="14" t="s">
        <v>2149</v>
      </c>
      <c r="C69" s="14"/>
      <c r="D69" s="14"/>
      <c r="E69" s="14"/>
      <c r="F69" s="14">
        <v>17</v>
      </c>
      <c r="G69" s="14" t="s">
        <v>2150</v>
      </c>
      <c r="H69" s="14" t="s">
        <v>235</v>
      </c>
      <c r="I69" s="96">
        <v>45042</v>
      </c>
      <c r="J69" s="13"/>
      <c r="K69" s="13"/>
      <c r="L69" s="13">
        <v>0</v>
      </c>
      <c r="M69" s="13">
        <v>1</v>
      </c>
      <c r="N69" s="13">
        <v>1</v>
      </c>
      <c r="O69" s="18">
        <f t="shared" si="6"/>
        <v>2</v>
      </c>
      <c r="P69" s="14"/>
      <c r="Q69" s="15"/>
      <c r="R69" s="15"/>
      <c r="S69" s="15"/>
      <c r="T69" s="15">
        <v>1.1499999999999999</v>
      </c>
      <c r="U69" s="15"/>
      <c r="V69" s="20">
        <f t="shared" si="7"/>
        <v>0</v>
      </c>
      <c r="W69" s="17">
        <v>0.1</v>
      </c>
      <c r="X69" s="17"/>
      <c r="Y69" s="16">
        <f t="shared" si="8"/>
        <v>0</v>
      </c>
    </row>
    <row r="70" spans="1:25" ht="33" customHeight="1" x14ac:dyDescent="0.25">
      <c r="A70" s="107">
        <v>67</v>
      </c>
      <c r="B70" s="14" t="s">
        <v>2151</v>
      </c>
      <c r="C70" s="14"/>
      <c r="D70" s="14"/>
      <c r="E70" s="14"/>
      <c r="F70" s="14">
        <v>17</v>
      </c>
      <c r="G70" s="14" t="s">
        <v>154</v>
      </c>
      <c r="H70" s="14" t="s">
        <v>235</v>
      </c>
      <c r="I70" s="96">
        <v>45042</v>
      </c>
      <c r="J70" s="13"/>
      <c r="K70" s="13"/>
      <c r="L70" s="13">
        <v>0</v>
      </c>
      <c r="M70" s="13">
        <v>1</v>
      </c>
      <c r="N70" s="13">
        <v>1</v>
      </c>
      <c r="O70" s="18">
        <f t="shared" si="6"/>
        <v>2</v>
      </c>
      <c r="P70" s="14"/>
      <c r="Q70" s="15"/>
      <c r="R70" s="15"/>
      <c r="S70" s="15"/>
      <c r="T70" s="15">
        <v>1.1499999999999999</v>
      </c>
      <c r="U70" s="15"/>
      <c r="V70" s="20">
        <f t="shared" si="7"/>
        <v>0</v>
      </c>
      <c r="W70" s="17">
        <v>0.1</v>
      </c>
      <c r="X70" s="17"/>
      <c r="Y70" s="16">
        <f t="shared" si="8"/>
        <v>0</v>
      </c>
    </row>
    <row r="71" spans="1:25" ht="33" customHeight="1" x14ac:dyDescent="0.25">
      <c r="A71" s="107">
        <v>68</v>
      </c>
      <c r="B71" s="14" t="s">
        <v>2152</v>
      </c>
      <c r="C71" s="14"/>
      <c r="D71" s="14"/>
      <c r="E71" s="14"/>
      <c r="F71" s="14">
        <v>17</v>
      </c>
      <c r="G71" s="14" t="s">
        <v>154</v>
      </c>
      <c r="H71" s="14" t="s">
        <v>235</v>
      </c>
      <c r="I71" s="96">
        <v>45042</v>
      </c>
      <c r="J71" s="13"/>
      <c r="K71" s="13"/>
      <c r="L71" s="13">
        <v>0</v>
      </c>
      <c r="M71" s="13">
        <v>1</v>
      </c>
      <c r="N71" s="13">
        <v>1</v>
      </c>
      <c r="O71" s="18">
        <f t="shared" si="6"/>
        <v>2</v>
      </c>
      <c r="P71" s="14"/>
      <c r="Q71" s="15"/>
      <c r="R71" s="15"/>
      <c r="S71" s="15"/>
      <c r="T71" s="15">
        <v>1.1499999999999999</v>
      </c>
      <c r="U71" s="15"/>
      <c r="V71" s="20">
        <f t="shared" si="7"/>
        <v>0</v>
      </c>
      <c r="W71" s="17">
        <v>0.1</v>
      </c>
      <c r="X71" s="17"/>
      <c r="Y71" s="16">
        <f t="shared" si="8"/>
        <v>0</v>
      </c>
    </row>
    <row r="72" spans="1:25" ht="33" customHeight="1" x14ac:dyDescent="0.25">
      <c r="A72" s="107">
        <v>69</v>
      </c>
      <c r="B72" s="14" t="s">
        <v>2153</v>
      </c>
      <c r="C72" s="14"/>
      <c r="D72" s="14"/>
      <c r="E72" s="14"/>
      <c r="F72" s="13">
        <v>17</v>
      </c>
      <c r="G72" s="14" t="s">
        <v>545</v>
      </c>
      <c r="H72" s="14" t="s">
        <v>235</v>
      </c>
      <c r="I72" s="96">
        <v>45042</v>
      </c>
      <c r="J72" s="13"/>
      <c r="K72" s="13"/>
      <c r="L72" s="13">
        <v>0</v>
      </c>
      <c r="M72" s="13">
        <v>1</v>
      </c>
      <c r="N72" s="13">
        <v>1</v>
      </c>
      <c r="O72" s="18">
        <f t="shared" si="6"/>
        <v>2</v>
      </c>
      <c r="P72" s="14"/>
      <c r="Q72" s="15"/>
      <c r="R72" s="15"/>
      <c r="S72" s="15"/>
      <c r="T72" s="15">
        <v>1.1499999999999999</v>
      </c>
      <c r="U72" s="15"/>
      <c r="V72" s="77">
        <f t="shared" si="7"/>
        <v>0</v>
      </c>
      <c r="W72" s="17">
        <v>0.1</v>
      </c>
      <c r="X72" s="17"/>
      <c r="Y72" s="16">
        <f t="shared" si="8"/>
        <v>0</v>
      </c>
    </row>
    <row r="73" spans="1:25" ht="33" customHeight="1" x14ac:dyDescent="0.25">
      <c r="A73" s="107">
        <v>70</v>
      </c>
      <c r="B73" s="14" t="s">
        <v>2154</v>
      </c>
      <c r="C73" s="14"/>
      <c r="D73" s="14"/>
      <c r="E73" s="14"/>
      <c r="F73" s="14">
        <v>18</v>
      </c>
      <c r="G73" s="14" t="s">
        <v>2155</v>
      </c>
      <c r="H73" s="14" t="s">
        <v>235</v>
      </c>
      <c r="I73" s="96">
        <v>45042</v>
      </c>
      <c r="J73" s="13"/>
      <c r="K73" s="13"/>
      <c r="L73" s="13">
        <v>0</v>
      </c>
      <c r="M73" s="13">
        <v>1</v>
      </c>
      <c r="N73" s="13">
        <v>1</v>
      </c>
      <c r="O73" s="18">
        <f t="shared" si="6"/>
        <v>2</v>
      </c>
      <c r="P73" s="14"/>
      <c r="Q73" s="15"/>
      <c r="R73" s="15"/>
      <c r="S73" s="15"/>
      <c r="T73" s="15">
        <v>1</v>
      </c>
      <c r="U73" s="15"/>
      <c r="V73" s="20">
        <f t="shared" si="7"/>
        <v>0</v>
      </c>
      <c r="W73" s="17">
        <v>0.1</v>
      </c>
      <c r="X73" s="17"/>
      <c r="Y73" s="16">
        <f t="shared" si="8"/>
        <v>0</v>
      </c>
    </row>
    <row r="74" spans="1:25" ht="33" customHeight="1" x14ac:dyDescent="0.25">
      <c r="A74" s="107">
        <v>71</v>
      </c>
      <c r="B74" s="14" t="s">
        <v>2156</v>
      </c>
      <c r="C74" s="14"/>
      <c r="D74" s="14"/>
      <c r="E74" s="14"/>
      <c r="F74" s="14">
        <v>18</v>
      </c>
      <c r="G74" s="14" t="s">
        <v>154</v>
      </c>
      <c r="H74" s="14" t="s">
        <v>235</v>
      </c>
      <c r="I74" s="96">
        <v>45042</v>
      </c>
      <c r="J74" s="13"/>
      <c r="K74" s="13"/>
      <c r="L74" s="13">
        <v>0</v>
      </c>
      <c r="M74" s="13">
        <v>1</v>
      </c>
      <c r="N74" s="13">
        <v>1</v>
      </c>
      <c r="O74" s="18">
        <f t="shared" si="6"/>
        <v>2</v>
      </c>
      <c r="P74" s="14"/>
      <c r="Q74" s="15"/>
      <c r="R74" s="15"/>
      <c r="S74" s="15"/>
      <c r="T74" s="15">
        <v>1.3</v>
      </c>
      <c r="U74" s="15"/>
      <c r="V74" s="20">
        <f t="shared" si="7"/>
        <v>0</v>
      </c>
      <c r="W74" s="17">
        <v>0.1</v>
      </c>
      <c r="X74" s="17"/>
      <c r="Y74" s="16">
        <f t="shared" si="8"/>
        <v>0</v>
      </c>
    </row>
    <row r="75" spans="1:25" ht="33" customHeight="1" x14ac:dyDescent="0.25">
      <c r="A75" s="107">
        <v>72</v>
      </c>
      <c r="B75" s="14" t="s">
        <v>2157</v>
      </c>
      <c r="C75" s="14"/>
      <c r="D75" s="14"/>
      <c r="E75" s="14"/>
      <c r="F75" s="14">
        <v>18</v>
      </c>
      <c r="G75" s="14" t="s">
        <v>154</v>
      </c>
      <c r="H75" s="14" t="s">
        <v>235</v>
      </c>
      <c r="I75" s="96">
        <v>45042</v>
      </c>
      <c r="J75" s="13"/>
      <c r="K75" s="13"/>
      <c r="L75" s="13">
        <v>0</v>
      </c>
      <c r="M75" s="13">
        <v>1</v>
      </c>
      <c r="N75" s="13">
        <v>1</v>
      </c>
      <c r="O75" s="18">
        <f t="shared" si="6"/>
        <v>2</v>
      </c>
      <c r="P75" s="14"/>
      <c r="Q75" s="15"/>
      <c r="R75" s="15"/>
      <c r="S75" s="15"/>
      <c r="T75" s="15">
        <v>1</v>
      </c>
      <c r="U75" s="15"/>
      <c r="V75" s="20">
        <f t="shared" si="7"/>
        <v>0</v>
      </c>
      <c r="W75" s="17">
        <v>0.1</v>
      </c>
      <c r="X75" s="17"/>
      <c r="Y75" s="16">
        <f t="shared" si="8"/>
        <v>0</v>
      </c>
    </row>
    <row r="76" spans="1:25" ht="33" customHeight="1" x14ac:dyDescent="0.25">
      <c r="A76" s="107">
        <v>73</v>
      </c>
      <c r="B76" s="14" t="s">
        <v>2158</v>
      </c>
      <c r="C76" s="14"/>
      <c r="D76" s="14"/>
      <c r="E76" s="14"/>
      <c r="F76" s="14">
        <v>18</v>
      </c>
      <c r="G76" s="14" t="s">
        <v>154</v>
      </c>
      <c r="H76" s="14" t="s">
        <v>235</v>
      </c>
      <c r="I76" s="96">
        <v>45042</v>
      </c>
      <c r="J76" s="13"/>
      <c r="K76" s="13"/>
      <c r="L76" s="13">
        <v>0</v>
      </c>
      <c r="M76" s="13">
        <v>1</v>
      </c>
      <c r="N76" s="13">
        <v>1</v>
      </c>
      <c r="O76" s="18">
        <f t="shared" si="6"/>
        <v>2</v>
      </c>
      <c r="P76" s="14"/>
      <c r="Q76" s="15"/>
      <c r="R76" s="15"/>
      <c r="S76" s="15"/>
      <c r="T76" s="15">
        <v>1</v>
      </c>
      <c r="U76" s="15"/>
      <c r="V76" s="20">
        <f t="shared" si="7"/>
        <v>0</v>
      </c>
      <c r="W76" s="17">
        <v>0.1</v>
      </c>
      <c r="X76" s="17"/>
      <c r="Y76" s="16">
        <f t="shared" si="8"/>
        <v>0</v>
      </c>
    </row>
    <row r="77" spans="1:25" ht="33" customHeight="1" x14ac:dyDescent="0.25">
      <c r="A77" s="107">
        <v>74</v>
      </c>
      <c r="B77" s="203" t="s">
        <v>2159</v>
      </c>
      <c r="C77" s="203" t="s">
        <v>165</v>
      </c>
      <c r="D77" s="203"/>
      <c r="E77" s="203"/>
      <c r="F77" s="203">
        <v>5</v>
      </c>
      <c r="G77" s="203" t="s">
        <v>2160</v>
      </c>
      <c r="H77" s="194" t="s">
        <v>524</v>
      </c>
      <c r="I77" s="195">
        <v>45042</v>
      </c>
      <c r="J77" s="193"/>
      <c r="K77" s="193"/>
      <c r="L77" s="200">
        <v>0</v>
      </c>
      <c r="M77" s="200">
        <v>1</v>
      </c>
      <c r="N77" s="200">
        <v>1</v>
      </c>
      <c r="O77" s="204">
        <f t="shared" si="6"/>
        <v>2</v>
      </c>
      <c r="P77" s="203"/>
      <c r="Q77" s="202"/>
      <c r="R77" s="202"/>
      <c r="S77" s="202"/>
      <c r="T77" s="197">
        <v>1</v>
      </c>
      <c r="U77" s="197"/>
      <c r="V77" s="201">
        <f t="shared" si="7"/>
        <v>0</v>
      </c>
      <c r="W77" s="199">
        <v>0.1</v>
      </c>
      <c r="X77" s="199"/>
      <c r="Y77" s="198">
        <f t="shared" si="8"/>
        <v>0</v>
      </c>
    </row>
    <row r="78" spans="1:25" ht="33" customHeight="1" x14ac:dyDescent="0.25">
      <c r="A78" s="107">
        <v>75</v>
      </c>
      <c r="B78" s="86" t="s">
        <v>2191</v>
      </c>
      <c r="C78" s="86"/>
      <c r="D78" s="86"/>
      <c r="E78" s="86"/>
      <c r="F78" s="86">
        <v>15</v>
      </c>
      <c r="G78" s="86" t="s">
        <v>2192</v>
      </c>
      <c r="H78" s="86" t="s">
        <v>235</v>
      </c>
      <c r="I78" s="96">
        <v>45042</v>
      </c>
      <c r="J78" s="81"/>
      <c r="K78" s="81"/>
      <c r="L78" s="81">
        <v>0</v>
      </c>
      <c r="M78" s="81">
        <v>1</v>
      </c>
      <c r="N78" s="81">
        <v>1</v>
      </c>
      <c r="O78" s="82">
        <f t="shared" si="6"/>
        <v>2</v>
      </c>
      <c r="P78" s="86" t="s">
        <v>2193</v>
      </c>
      <c r="Q78" s="83">
        <v>0.47</v>
      </c>
      <c r="R78" s="83">
        <v>0.51</v>
      </c>
      <c r="S78" s="83">
        <v>0.98</v>
      </c>
      <c r="T78" s="83">
        <v>1</v>
      </c>
      <c r="U78" s="83"/>
      <c r="V78" s="84">
        <f t="shared" si="7"/>
        <v>149</v>
      </c>
      <c r="W78" s="85">
        <v>10000</v>
      </c>
      <c r="X78" s="17">
        <f>W78*2.5</f>
        <v>25000</v>
      </c>
      <c r="Y78" s="84">
        <f t="shared" si="8"/>
        <v>14.9</v>
      </c>
    </row>
    <row r="79" spans="1:25" ht="33" customHeight="1" x14ac:dyDescent="0.25">
      <c r="A79" s="107">
        <v>76</v>
      </c>
      <c r="B79" s="14" t="s">
        <v>2194</v>
      </c>
      <c r="C79" s="14"/>
      <c r="D79" s="14"/>
      <c r="E79" s="14"/>
      <c r="F79" s="14">
        <v>15</v>
      </c>
      <c r="G79" s="14" t="s">
        <v>2195</v>
      </c>
      <c r="H79" s="14" t="s">
        <v>235</v>
      </c>
      <c r="I79" s="96">
        <v>45042</v>
      </c>
      <c r="J79" s="13"/>
      <c r="K79" s="13"/>
      <c r="L79" s="13">
        <v>0</v>
      </c>
      <c r="M79" s="13">
        <v>1</v>
      </c>
      <c r="N79" s="13">
        <v>1</v>
      </c>
      <c r="O79" s="18">
        <f t="shared" si="6"/>
        <v>2</v>
      </c>
      <c r="P79" s="14" t="s">
        <v>185</v>
      </c>
      <c r="Q79" s="15">
        <v>0.25</v>
      </c>
      <c r="R79" s="15">
        <v>0.5</v>
      </c>
      <c r="S79" s="15">
        <v>0.2</v>
      </c>
      <c r="T79" s="15">
        <v>1</v>
      </c>
      <c r="U79" s="15"/>
      <c r="V79" s="20">
        <f t="shared" si="7"/>
        <v>70</v>
      </c>
      <c r="W79" s="17">
        <v>12000</v>
      </c>
      <c r="X79" s="17"/>
      <c r="Y79" s="16">
        <f t="shared" si="8"/>
        <v>5.8333333333333339</v>
      </c>
    </row>
    <row r="80" spans="1:25" ht="33" customHeight="1" x14ac:dyDescent="0.25">
      <c r="A80" s="107">
        <v>77</v>
      </c>
      <c r="B80" s="14" t="s">
        <v>2196</v>
      </c>
      <c r="C80" s="14" t="s">
        <v>165</v>
      </c>
      <c r="D80" s="14"/>
      <c r="E80" s="14"/>
      <c r="F80" s="14">
        <v>12</v>
      </c>
      <c r="G80" s="14" t="s">
        <v>154</v>
      </c>
      <c r="H80" s="14" t="s">
        <v>235</v>
      </c>
      <c r="I80" s="96">
        <v>45042</v>
      </c>
      <c r="J80" s="13"/>
      <c r="K80" s="13"/>
      <c r="L80" s="13">
        <v>0</v>
      </c>
      <c r="M80" s="13">
        <v>1</v>
      </c>
      <c r="N80" s="13">
        <v>1</v>
      </c>
      <c r="O80" s="18">
        <f t="shared" si="6"/>
        <v>2</v>
      </c>
      <c r="P80" s="14" t="s">
        <v>2197</v>
      </c>
      <c r="Q80" s="15">
        <v>0.5</v>
      </c>
      <c r="R80" s="15">
        <v>0.1</v>
      </c>
      <c r="S80" s="15">
        <v>0.1</v>
      </c>
      <c r="T80" s="15">
        <v>1.3</v>
      </c>
      <c r="U80" s="15"/>
      <c r="V80" s="84">
        <f t="shared" si="7"/>
        <v>26</v>
      </c>
      <c r="W80" s="17">
        <v>24000</v>
      </c>
      <c r="X80" s="17"/>
      <c r="Y80" s="16">
        <f t="shared" si="8"/>
        <v>1.0833333333333333</v>
      </c>
    </row>
    <row r="81" spans="1:25" ht="33" customHeight="1" x14ac:dyDescent="0.25">
      <c r="A81" s="107">
        <v>78</v>
      </c>
      <c r="B81" s="14" t="s">
        <v>2198</v>
      </c>
      <c r="C81" s="14" t="s">
        <v>165</v>
      </c>
      <c r="D81" s="14"/>
      <c r="E81" s="14"/>
      <c r="F81" s="14">
        <v>7</v>
      </c>
      <c r="G81" s="14" t="s">
        <v>154</v>
      </c>
      <c r="H81" s="14" t="s">
        <v>235</v>
      </c>
      <c r="I81" s="96">
        <v>45042</v>
      </c>
      <c r="J81" s="13"/>
      <c r="K81" s="13"/>
      <c r="L81" s="13">
        <v>0</v>
      </c>
      <c r="M81" s="13">
        <v>1</v>
      </c>
      <c r="N81" s="13">
        <v>1</v>
      </c>
      <c r="O81" s="18">
        <f t="shared" si="6"/>
        <v>2</v>
      </c>
      <c r="P81" s="14" t="s">
        <v>15</v>
      </c>
      <c r="Q81" s="15">
        <v>0.5</v>
      </c>
      <c r="R81" s="15">
        <v>0.1</v>
      </c>
      <c r="S81" s="15">
        <v>0.1</v>
      </c>
      <c r="T81" s="15">
        <v>1.1499999999999999</v>
      </c>
      <c r="U81" s="15"/>
      <c r="V81" s="20">
        <f t="shared" si="7"/>
        <v>23</v>
      </c>
      <c r="W81" s="17">
        <f>8000*3</f>
        <v>24000</v>
      </c>
      <c r="X81" s="17"/>
      <c r="Y81" s="16">
        <f t="shared" si="8"/>
        <v>0.95833333333333326</v>
      </c>
    </row>
    <row r="82" spans="1:25" ht="33" customHeight="1" x14ac:dyDescent="0.25">
      <c r="A82" s="107">
        <v>79</v>
      </c>
      <c r="B82" s="14" t="s">
        <v>2199</v>
      </c>
      <c r="C82" s="14"/>
      <c r="D82" s="14"/>
      <c r="E82" s="14"/>
      <c r="F82" s="14">
        <v>20</v>
      </c>
      <c r="G82" s="14" t="s">
        <v>2200</v>
      </c>
      <c r="H82" s="14" t="s">
        <v>235</v>
      </c>
      <c r="I82" s="96">
        <v>45042</v>
      </c>
      <c r="J82" s="13"/>
      <c r="K82" s="13"/>
      <c r="L82" s="13">
        <v>0</v>
      </c>
      <c r="M82" s="13">
        <v>1</v>
      </c>
      <c r="N82" s="13">
        <v>1</v>
      </c>
      <c r="O82" s="18">
        <f t="shared" si="6"/>
        <v>2</v>
      </c>
      <c r="P82" s="14" t="s">
        <v>15</v>
      </c>
      <c r="Q82" s="15">
        <v>0.75</v>
      </c>
      <c r="R82" s="15">
        <v>0.1</v>
      </c>
      <c r="S82" s="15">
        <v>0.1</v>
      </c>
      <c r="T82" s="15">
        <v>1</v>
      </c>
      <c r="U82" s="15"/>
      <c r="V82" s="20">
        <f t="shared" si="7"/>
        <v>20</v>
      </c>
      <c r="W82" s="17">
        <f>8000*4</f>
        <v>32000</v>
      </c>
      <c r="X82" s="17"/>
      <c r="Y82" s="16">
        <f t="shared" si="8"/>
        <v>0.625</v>
      </c>
    </row>
    <row r="83" spans="1:25" ht="33" customHeight="1" x14ac:dyDescent="0.25">
      <c r="A83" s="107">
        <v>80</v>
      </c>
      <c r="B83" s="14" t="s">
        <v>2201</v>
      </c>
      <c r="C83" s="14" t="s">
        <v>165</v>
      </c>
      <c r="D83" s="14"/>
      <c r="E83" s="14"/>
      <c r="F83" s="14">
        <v>3</v>
      </c>
      <c r="G83" s="14" t="s">
        <v>2202</v>
      </c>
      <c r="H83" s="14" t="s">
        <v>235</v>
      </c>
      <c r="I83" s="96">
        <v>45042</v>
      </c>
      <c r="J83" s="13"/>
      <c r="K83" s="13"/>
      <c r="L83" s="13">
        <v>0</v>
      </c>
      <c r="M83" s="13">
        <v>1</v>
      </c>
      <c r="N83" s="13">
        <v>1</v>
      </c>
      <c r="O83" s="18">
        <f t="shared" si="6"/>
        <v>2</v>
      </c>
      <c r="P83" s="14"/>
      <c r="Q83" s="15"/>
      <c r="R83" s="15"/>
      <c r="S83" s="15"/>
      <c r="T83" s="15">
        <v>1.1499999999999999</v>
      </c>
      <c r="U83" s="15"/>
      <c r="V83" s="20">
        <f t="shared" si="7"/>
        <v>0</v>
      </c>
      <c r="W83" s="17">
        <v>0.1</v>
      </c>
      <c r="X83" s="216"/>
      <c r="Y83" s="16">
        <f t="shared" si="8"/>
        <v>0</v>
      </c>
    </row>
    <row r="84" spans="1:25" ht="33" customHeight="1" x14ac:dyDescent="0.25">
      <c r="A84" s="107">
        <v>81</v>
      </c>
      <c r="B84" s="14" t="s">
        <v>2203</v>
      </c>
      <c r="C84" s="14" t="s">
        <v>165</v>
      </c>
      <c r="D84" s="14"/>
      <c r="E84" s="14"/>
      <c r="F84" s="14">
        <v>3</v>
      </c>
      <c r="G84" s="14" t="s">
        <v>154</v>
      </c>
      <c r="H84" s="14" t="s">
        <v>235</v>
      </c>
      <c r="I84" s="96">
        <v>45042</v>
      </c>
      <c r="J84" s="13"/>
      <c r="K84" s="13"/>
      <c r="L84" s="13">
        <v>0</v>
      </c>
      <c r="M84" s="13">
        <v>1</v>
      </c>
      <c r="N84" s="13">
        <v>1</v>
      </c>
      <c r="O84" s="18">
        <f t="shared" si="6"/>
        <v>2</v>
      </c>
      <c r="P84" s="14"/>
      <c r="Q84" s="15"/>
      <c r="R84" s="15"/>
      <c r="S84" s="15"/>
      <c r="T84" s="15">
        <v>1.1499999999999999</v>
      </c>
      <c r="U84" s="15"/>
      <c r="V84" s="77">
        <f t="shared" si="7"/>
        <v>0</v>
      </c>
      <c r="W84" s="17">
        <v>0.1</v>
      </c>
      <c r="X84" s="17"/>
      <c r="Y84" s="16">
        <f t="shared" si="8"/>
        <v>0</v>
      </c>
    </row>
    <row r="85" spans="1:25" ht="33" customHeight="1" x14ac:dyDescent="0.25">
      <c r="A85" s="107">
        <v>82</v>
      </c>
      <c r="B85" s="14" t="s">
        <v>2204</v>
      </c>
      <c r="C85" s="14" t="s">
        <v>165</v>
      </c>
      <c r="D85" s="14"/>
      <c r="E85" s="14"/>
      <c r="F85" s="14">
        <v>7</v>
      </c>
      <c r="G85" s="14" t="s">
        <v>2205</v>
      </c>
      <c r="H85" s="14" t="s">
        <v>235</v>
      </c>
      <c r="I85" s="96">
        <v>45042</v>
      </c>
      <c r="J85" s="13"/>
      <c r="K85" s="13"/>
      <c r="L85" s="13">
        <v>0</v>
      </c>
      <c r="M85" s="13">
        <v>1</v>
      </c>
      <c r="N85" s="13">
        <v>1</v>
      </c>
      <c r="O85" s="18">
        <f t="shared" si="6"/>
        <v>2</v>
      </c>
      <c r="P85" s="14" t="s">
        <v>2206</v>
      </c>
      <c r="Q85" s="15">
        <v>0.1</v>
      </c>
      <c r="R85" s="15">
        <v>0</v>
      </c>
      <c r="S85" s="15">
        <v>0</v>
      </c>
      <c r="T85" s="15">
        <v>1.1499999999999999</v>
      </c>
      <c r="U85" s="15"/>
      <c r="V85" s="20">
        <f t="shared" si="7"/>
        <v>0</v>
      </c>
      <c r="W85" s="17">
        <v>1000</v>
      </c>
      <c r="X85" s="17"/>
      <c r="Y85" s="16">
        <f t="shared" si="8"/>
        <v>0</v>
      </c>
    </row>
    <row r="86" spans="1:25" ht="33" customHeight="1" x14ac:dyDescent="0.25">
      <c r="A86" s="107">
        <v>83</v>
      </c>
      <c r="B86" s="14" t="s">
        <v>2207</v>
      </c>
      <c r="C86" s="14" t="s">
        <v>165</v>
      </c>
      <c r="D86" s="14"/>
      <c r="E86" s="14"/>
      <c r="F86" s="14">
        <v>10</v>
      </c>
      <c r="G86" s="14" t="s">
        <v>2208</v>
      </c>
      <c r="H86" s="14" t="s">
        <v>235</v>
      </c>
      <c r="I86" s="96">
        <v>45042</v>
      </c>
      <c r="J86" s="13"/>
      <c r="K86" s="13"/>
      <c r="L86" s="13">
        <v>0</v>
      </c>
      <c r="M86" s="13">
        <v>1</v>
      </c>
      <c r="N86" s="13">
        <v>1</v>
      </c>
      <c r="O86" s="18">
        <f t="shared" si="6"/>
        <v>2</v>
      </c>
      <c r="P86" s="14"/>
      <c r="Q86" s="15"/>
      <c r="R86" s="15"/>
      <c r="S86" s="15"/>
      <c r="T86" s="15">
        <v>1.3</v>
      </c>
      <c r="U86" s="15"/>
      <c r="V86" s="20">
        <f t="shared" si="7"/>
        <v>0</v>
      </c>
      <c r="W86" s="17">
        <v>0.1</v>
      </c>
      <c r="X86" s="17"/>
      <c r="Y86" s="16">
        <f t="shared" si="8"/>
        <v>0</v>
      </c>
    </row>
    <row r="87" spans="1:25" ht="33" customHeight="1" x14ac:dyDescent="0.25">
      <c r="A87" s="107">
        <v>84</v>
      </c>
      <c r="B87" s="14" t="s">
        <v>2209</v>
      </c>
      <c r="C87" s="14" t="s">
        <v>165</v>
      </c>
      <c r="D87" s="14"/>
      <c r="E87" s="14"/>
      <c r="F87" s="14">
        <v>11</v>
      </c>
      <c r="G87" s="14" t="s">
        <v>154</v>
      </c>
      <c r="H87" s="14" t="s">
        <v>235</v>
      </c>
      <c r="I87" s="96">
        <v>45042</v>
      </c>
      <c r="J87" s="13"/>
      <c r="K87" s="13"/>
      <c r="L87" s="13">
        <v>0</v>
      </c>
      <c r="M87" s="13">
        <v>1</v>
      </c>
      <c r="N87" s="13">
        <v>1</v>
      </c>
      <c r="O87" s="18">
        <f t="shared" si="6"/>
        <v>2</v>
      </c>
      <c r="P87" s="14"/>
      <c r="Q87" s="15"/>
      <c r="R87" s="15"/>
      <c r="S87" s="15"/>
      <c r="T87" s="15">
        <v>1</v>
      </c>
      <c r="U87" s="15"/>
      <c r="V87" s="20">
        <f t="shared" si="7"/>
        <v>0</v>
      </c>
      <c r="W87" s="17">
        <v>0.1</v>
      </c>
      <c r="X87" s="17"/>
      <c r="Y87" s="16">
        <f t="shared" si="8"/>
        <v>0</v>
      </c>
    </row>
    <row r="88" spans="1:25" ht="33" customHeight="1" x14ac:dyDescent="0.25">
      <c r="A88" s="107">
        <v>85</v>
      </c>
      <c r="B88" s="14" t="s">
        <v>2210</v>
      </c>
      <c r="C88" s="14" t="s">
        <v>165</v>
      </c>
      <c r="D88" s="14"/>
      <c r="E88" s="14"/>
      <c r="F88" s="14">
        <v>12</v>
      </c>
      <c r="G88" s="14" t="s">
        <v>2211</v>
      </c>
      <c r="H88" s="14" t="s">
        <v>235</v>
      </c>
      <c r="I88" s="96">
        <v>45042</v>
      </c>
      <c r="J88" s="13"/>
      <c r="K88" s="13"/>
      <c r="L88" s="13">
        <v>0</v>
      </c>
      <c r="M88" s="13">
        <v>1</v>
      </c>
      <c r="N88" s="13">
        <v>1</v>
      </c>
      <c r="O88" s="18">
        <f t="shared" si="6"/>
        <v>2</v>
      </c>
      <c r="P88" s="14"/>
      <c r="Q88" s="15"/>
      <c r="R88" s="15"/>
      <c r="S88" s="15"/>
      <c r="T88" s="15">
        <v>1.3</v>
      </c>
      <c r="U88" s="15"/>
      <c r="V88" s="20">
        <f t="shared" si="7"/>
        <v>0</v>
      </c>
      <c r="W88" s="17">
        <v>0.1</v>
      </c>
      <c r="X88" s="17"/>
      <c r="Y88" s="16">
        <f t="shared" si="8"/>
        <v>0</v>
      </c>
    </row>
    <row r="89" spans="1:25" ht="33" customHeight="1" x14ac:dyDescent="0.25">
      <c r="A89" s="107">
        <v>86</v>
      </c>
      <c r="B89" s="14" t="s">
        <v>2212</v>
      </c>
      <c r="C89" s="14" t="s">
        <v>165</v>
      </c>
      <c r="D89" s="14"/>
      <c r="E89" s="14"/>
      <c r="F89" s="14">
        <v>12</v>
      </c>
      <c r="G89" s="14" t="s">
        <v>154</v>
      </c>
      <c r="H89" s="14" t="s">
        <v>235</v>
      </c>
      <c r="I89" s="96">
        <v>45042</v>
      </c>
      <c r="J89" s="13"/>
      <c r="K89" s="13"/>
      <c r="L89" s="13">
        <v>0</v>
      </c>
      <c r="M89" s="13">
        <v>1</v>
      </c>
      <c r="N89" s="13">
        <v>1</v>
      </c>
      <c r="O89" s="18">
        <f t="shared" si="6"/>
        <v>2</v>
      </c>
      <c r="P89" s="14"/>
      <c r="Q89" s="15"/>
      <c r="R89" s="15"/>
      <c r="S89" s="15"/>
      <c r="T89" s="15">
        <v>1.1499999999999999</v>
      </c>
      <c r="U89" s="15"/>
      <c r="V89" s="20">
        <f t="shared" si="7"/>
        <v>0</v>
      </c>
      <c r="W89" s="17">
        <v>0.1</v>
      </c>
      <c r="X89" s="17"/>
      <c r="Y89" s="16">
        <f t="shared" si="8"/>
        <v>0</v>
      </c>
    </row>
    <row r="90" spans="1:25" ht="33" customHeight="1" x14ac:dyDescent="0.25">
      <c r="A90" s="107">
        <v>87</v>
      </c>
      <c r="B90" s="14" t="s">
        <v>2213</v>
      </c>
      <c r="C90" s="14" t="s">
        <v>165</v>
      </c>
      <c r="D90" s="14"/>
      <c r="E90" s="14"/>
      <c r="F90" s="14">
        <v>12</v>
      </c>
      <c r="G90" s="14" t="s">
        <v>2214</v>
      </c>
      <c r="H90" s="14" t="s">
        <v>235</v>
      </c>
      <c r="I90" s="96">
        <v>45042</v>
      </c>
      <c r="J90" s="13"/>
      <c r="K90" s="13"/>
      <c r="L90" s="13">
        <v>0</v>
      </c>
      <c r="M90" s="13">
        <v>1</v>
      </c>
      <c r="N90" s="13">
        <v>1</v>
      </c>
      <c r="O90" s="18">
        <f t="shared" si="6"/>
        <v>2</v>
      </c>
      <c r="P90" s="14"/>
      <c r="Q90" s="15"/>
      <c r="R90" s="15"/>
      <c r="S90" s="15"/>
      <c r="T90" s="15">
        <v>1</v>
      </c>
      <c r="U90" s="15"/>
      <c r="V90" s="20">
        <f>(((L90*Q90*2)+(M90*R90)+(N90*S90))*T91)*100</f>
        <v>0</v>
      </c>
      <c r="W90" s="17">
        <v>0.1</v>
      </c>
      <c r="X90" s="17"/>
      <c r="Y90" s="16">
        <f t="shared" si="8"/>
        <v>0</v>
      </c>
    </row>
    <row r="91" spans="1:25" ht="33" customHeight="1" x14ac:dyDescent="0.25">
      <c r="A91" s="107">
        <v>88</v>
      </c>
      <c r="B91" s="14" t="s">
        <v>2215</v>
      </c>
      <c r="C91" s="14"/>
      <c r="D91" s="14"/>
      <c r="E91" s="14"/>
      <c r="F91" s="14">
        <v>13</v>
      </c>
      <c r="G91" s="14" t="s">
        <v>2216</v>
      </c>
      <c r="H91" s="14" t="s">
        <v>235</v>
      </c>
      <c r="I91" s="96">
        <v>45042</v>
      </c>
      <c r="J91" s="13"/>
      <c r="K91" s="13"/>
      <c r="L91" s="13">
        <v>0</v>
      </c>
      <c r="M91" s="13">
        <v>1</v>
      </c>
      <c r="N91" s="13">
        <v>1</v>
      </c>
      <c r="O91" s="18">
        <f t="shared" si="6"/>
        <v>2</v>
      </c>
      <c r="P91" s="14"/>
      <c r="Q91" s="15"/>
      <c r="R91" s="15"/>
      <c r="S91" s="15"/>
      <c r="T91" s="15">
        <v>1.3</v>
      </c>
      <c r="U91" s="15"/>
      <c r="V91" s="20">
        <f t="shared" ref="V91:V98" si="9">(((L91*Q91*2)+(M91*R91)+(N91*S91))*T91)*100</f>
        <v>0</v>
      </c>
      <c r="W91" s="17">
        <v>0.1</v>
      </c>
      <c r="X91" s="17"/>
      <c r="Y91" s="16">
        <f t="shared" si="8"/>
        <v>0</v>
      </c>
    </row>
    <row r="92" spans="1:25" ht="33" customHeight="1" x14ac:dyDescent="0.25">
      <c r="A92" s="107">
        <v>89</v>
      </c>
      <c r="B92" s="14" t="s">
        <v>2217</v>
      </c>
      <c r="C92" s="14"/>
      <c r="D92" s="14"/>
      <c r="E92" s="14"/>
      <c r="F92" s="14">
        <v>13</v>
      </c>
      <c r="G92" s="14" t="s">
        <v>2218</v>
      </c>
      <c r="H92" s="14" t="s">
        <v>235</v>
      </c>
      <c r="I92" s="96">
        <v>45042</v>
      </c>
      <c r="J92" s="13"/>
      <c r="K92" s="13"/>
      <c r="L92" s="13">
        <v>0</v>
      </c>
      <c r="M92" s="13">
        <v>1</v>
      </c>
      <c r="N92" s="13">
        <v>1</v>
      </c>
      <c r="O92" s="18">
        <f t="shared" si="6"/>
        <v>2</v>
      </c>
      <c r="P92" s="14"/>
      <c r="Q92" s="15"/>
      <c r="R92" s="15"/>
      <c r="S92" s="15"/>
      <c r="T92" s="15">
        <v>1.1499999999999999</v>
      </c>
      <c r="U92" s="15"/>
      <c r="V92" s="20">
        <f t="shared" si="9"/>
        <v>0</v>
      </c>
      <c r="W92" s="17">
        <v>0.1</v>
      </c>
      <c r="X92" s="17"/>
      <c r="Y92" s="16">
        <f t="shared" si="8"/>
        <v>0</v>
      </c>
    </row>
    <row r="93" spans="1:25" ht="33" customHeight="1" x14ac:dyDescent="0.25">
      <c r="A93" s="107">
        <v>90</v>
      </c>
      <c r="B93" s="14" t="s">
        <v>2219</v>
      </c>
      <c r="C93" s="14"/>
      <c r="D93" s="14"/>
      <c r="E93" s="14"/>
      <c r="F93" s="14">
        <v>13</v>
      </c>
      <c r="G93" s="14" t="s">
        <v>2220</v>
      </c>
      <c r="H93" s="14" t="s">
        <v>235</v>
      </c>
      <c r="I93" s="96">
        <v>45042</v>
      </c>
      <c r="J93" s="13"/>
      <c r="K93" s="13"/>
      <c r="L93" s="13">
        <v>0</v>
      </c>
      <c r="M93" s="13">
        <v>1</v>
      </c>
      <c r="N93" s="13">
        <v>1</v>
      </c>
      <c r="O93" s="18">
        <f t="shared" si="6"/>
        <v>2</v>
      </c>
      <c r="P93" s="14"/>
      <c r="Q93" s="15"/>
      <c r="R93" s="15"/>
      <c r="S93" s="15"/>
      <c r="T93" s="15">
        <v>1.1499999999999999</v>
      </c>
      <c r="U93" s="15"/>
      <c r="V93" s="20">
        <f t="shared" si="9"/>
        <v>0</v>
      </c>
      <c r="W93" s="17">
        <v>0.1</v>
      </c>
      <c r="X93" s="17"/>
      <c r="Y93" s="16">
        <f t="shared" si="8"/>
        <v>0</v>
      </c>
    </row>
    <row r="94" spans="1:25" ht="33" customHeight="1" x14ac:dyDescent="0.25">
      <c r="A94" s="107">
        <v>91</v>
      </c>
      <c r="B94" s="14" t="s">
        <v>2221</v>
      </c>
      <c r="C94" s="14"/>
      <c r="D94" s="14"/>
      <c r="E94" s="14"/>
      <c r="F94" s="14">
        <v>15</v>
      </c>
      <c r="G94" s="14" t="s">
        <v>154</v>
      </c>
      <c r="H94" s="14" t="s">
        <v>235</v>
      </c>
      <c r="I94" s="96">
        <v>45042</v>
      </c>
      <c r="J94" s="13"/>
      <c r="K94" s="13"/>
      <c r="L94" s="13">
        <v>0</v>
      </c>
      <c r="M94" s="13">
        <v>1</v>
      </c>
      <c r="N94" s="13">
        <v>1</v>
      </c>
      <c r="O94" s="18">
        <f t="shared" si="6"/>
        <v>2</v>
      </c>
      <c r="P94" s="14"/>
      <c r="Q94" s="15"/>
      <c r="R94" s="15"/>
      <c r="S94" s="15"/>
      <c r="T94" s="15">
        <v>1.1499999999999999</v>
      </c>
      <c r="U94" s="15"/>
      <c r="V94" s="20">
        <f t="shared" si="9"/>
        <v>0</v>
      </c>
      <c r="W94" s="17">
        <v>0.1</v>
      </c>
      <c r="X94" s="17"/>
      <c r="Y94" s="16">
        <f t="shared" si="8"/>
        <v>0</v>
      </c>
    </row>
    <row r="95" spans="1:25" ht="33" customHeight="1" x14ac:dyDescent="0.25">
      <c r="A95" s="107">
        <v>92</v>
      </c>
      <c r="B95" s="14" t="s">
        <v>2222</v>
      </c>
      <c r="C95" s="14"/>
      <c r="D95" s="14"/>
      <c r="E95" s="14"/>
      <c r="F95" s="14">
        <v>18</v>
      </c>
      <c r="G95" s="14" t="s">
        <v>154</v>
      </c>
      <c r="H95" s="14" t="s">
        <v>235</v>
      </c>
      <c r="I95" s="96">
        <v>45042</v>
      </c>
      <c r="J95" s="13"/>
      <c r="K95" s="13"/>
      <c r="L95" s="13">
        <v>0</v>
      </c>
      <c r="M95" s="13">
        <v>1</v>
      </c>
      <c r="N95" s="13">
        <v>1</v>
      </c>
      <c r="O95" s="18">
        <f t="shared" si="6"/>
        <v>2</v>
      </c>
      <c r="P95" s="14"/>
      <c r="Q95" s="15"/>
      <c r="R95" s="15"/>
      <c r="S95" s="15"/>
      <c r="T95" s="15">
        <v>1</v>
      </c>
      <c r="U95" s="15"/>
      <c r="V95" s="20">
        <f t="shared" si="9"/>
        <v>0</v>
      </c>
      <c r="W95" s="17">
        <v>0.1</v>
      </c>
      <c r="X95" s="17"/>
      <c r="Y95" s="16">
        <f t="shared" si="8"/>
        <v>0</v>
      </c>
    </row>
    <row r="96" spans="1:25" ht="33" customHeight="1" x14ac:dyDescent="0.25">
      <c r="A96" s="107">
        <v>93</v>
      </c>
      <c r="B96" s="14" t="s">
        <v>2091</v>
      </c>
      <c r="C96" s="13"/>
      <c r="D96" s="13"/>
      <c r="E96" s="13"/>
      <c r="F96" s="13">
        <v>17</v>
      </c>
      <c r="G96" s="14" t="s">
        <v>2092</v>
      </c>
      <c r="H96" s="14" t="s">
        <v>235</v>
      </c>
      <c r="I96" s="96">
        <v>45042</v>
      </c>
      <c r="J96" s="13"/>
      <c r="K96" s="13"/>
      <c r="L96" s="13">
        <v>0</v>
      </c>
      <c r="M96" s="13">
        <v>1</v>
      </c>
      <c r="N96" s="13">
        <v>0</v>
      </c>
      <c r="O96" s="18">
        <f t="shared" si="6"/>
        <v>1</v>
      </c>
      <c r="P96" s="14"/>
      <c r="Q96" s="15"/>
      <c r="R96" s="15"/>
      <c r="S96" s="15"/>
      <c r="T96" s="15">
        <v>1</v>
      </c>
      <c r="U96" s="15"/>
      <c r="V96" s="20">
        <f t="shared" si="9"/>
        <v>0</v>
      </c>
      <c r="W96" s="17">
        <v>0.1</v>
      </c>
      <c r="X96" s="17"/>
      <c r="Y96" s="16">
        <f t="shared" si="8"/>
        <v>0</v>
      </c>
    </row>
    <row r="97" spans="1:25" ht="33" customHeight="1" x14ac:dyDescent="0.25">
      <c r="A97" s="107">
        <v>94</v>
      </c>
      <c r="B97" s="14" t="s">
        <v>2090</v>
      </c>
      <c r="C97" s="14"/>
      <c r="D97" s="14"/>
      <c r="E97" s="14"/>
      <c r="F97" s="14">
        <v>18</v>
      </c>
      <c r="G97" s="14" t="s">
        <v>801</v>
      </c>
      <c r="H97" s="14" t="s">
        <v>235</v>
      </c>
      <c r="I97" s="96">
        <v>45042</v>
      </c>
      <c r="J97" s="13"/>
      <c r="K97" s="13"/>
      <c r="L97" s="13">
        <v>0</v>
      </c>
      <c r="M97" s="13"/>
      <c r="N97" s="13"/>
      <c r="O97" s="18">
        <f t="shared" si="6"/>
        <v>0</v>
      </c>
      <c r="P97" s="14"/>
      <c r="Q97" s="15"/>
      <c r="R97" s="15"/>
      <c r="S97" s="15"/>
      <c r="T97" s="15">
        <v>1</v>
      </c>
      <c r="U97" s="15"/>
      <c r="V97" s="20">
        <f t="shared" si="9"/>
        <v>0</v>
      </c>
      <c r="W97" s="17">
        <v>0.1</v>
      </c>
      <c r="X97" s="17"/>
      <c r="Y97" s="16">
        <f t="shared" si="8"/>
        <v>0</v>
      </c>
    </row>
    <row r="98" spans="1:25" ht="33" customHeight="1" x14ac:dyDescent="0.25">
      <c r="A98" s="107">
        <v>95</v>
      </c>
      <c r="B98" s="14" t="s">
        <v>2189</v>
      </c>
      <c r="C98" s="13"/>
      <c r="D98" s="13"/>
      <c r="E98" s="13"/>
      <c r="F98" s="13">
        <v>18</v>
      </c>
      <c r="G98" s="14" t="s">
        <v>2190</v>
      </c>
      <c r="H98" s="14" t="s">
        <v>235</v>
      </c>
      <c r="I98" s="96">
        <v>45042</v>
      </c>
      <c r="J98" s="13"/>
      <c r="K98" s="13"/>
      <c r="L98" s="13">
        <v>0</v>
      </c>
      <c r="M98" s="13"/>
      <c r="N98" s="13"/>
      <c r="O98" s="18">
        <f t="shared" si="6"/>
        <v>0</v>
      </c>
      <c r="P98" s="14"/>
      <c r="Q98" s="13"/>
      <c r="R98" s="13"/>
      <c r="S98" s="13"/>
      <c r="T98" s="15">
        <v>1</v>
      </c>
      <c r="U98" s="15"/>
      <c r="V98" s="84">
        <f t="shared" si="9"/>
        <v>0</v>
      </c>
      <c r="W98" s="17">
        <v>0.1</v>
      </c>
      <c r="X98" s="17"/>
      <c r="Y98" s="16">
        <f t="shared" si="8"/>
        <v>0</v>
      </c>
    </row>
  </sheetData>
  <autoFilter ref="A3:Y3" xr:uid="{00000000-0001-0000-0000-000000000000}">
    <sortState xmlns:xlrd2="http://schemas.microsoft.com/office/spreadsheetml/2017/richdata2" ref="A4:Y98">
      <sortCondition descending="1" ref="O3"/>
    </sortState>
  </autoFilter>
  <phoneticPr fontId="64" type="noConversion"/>
  <conditionalFormatting sqref="A2:Y2 A3:C3">
    <cfRule type="expression" dxfId="5" priority="15">
      <formula>$A2</formula>
    </cfRule>
  </conditionalFormatting>
  <conditionalFormatting sqref="A4:Y5 B6:Y38 A6:A98 X39 B39:W40 Y39:Y40 B41:Y74">
    <cfRule type="expression" dxfId="4" priority="4">
      <formula>$A4</formula>
    </cfRule>
  </conditionalFormatting>
  <conditionalFormatting sqref="E3:Y3">
    <cfRule type="expression" dxfId="3" priority="12">
      <formula>$A3</formula>
    </cfRule>
  </conditionalFormatting>
  <conditionalFormatting sqref="T75:Y82 B75:S87 T83:W84 Y83:Y84 T85:Y87 B88:Y98 A99:Y1048576">
    <cfRule type="expression" dxfId="2" priority="1">
      <formula>$A75</formula>
    </cfRule>
  </conditionalFormatting>
  <conditionalFormatting sqref="X40">
    <cfRule type="expression" dxfId="1" priority="5">
      <formula>$A39</formula>
    </cfRule>
  </conditionalFormatting>
  <conditionalFormatting sqref="X84">
    <cfRule type="expression" dxfId="0" priority="2">
      <formula>$A83</formula>
    </cfRule>
  </conditionalFormatting>
  <dataValidations count="2">
    <dataValidation type="decimal" allowBlank="1" showDropDown="1" showInputMessage="1" showErrorMessage="1" prompt="Enter a number between 0 and 50" sqref="M39:N39 M41:N42 M56:N56 M64:N65 M67:N72 M61:N62 M32:M38 N32:N36 M7:N31 M77:N78 M80:N80 M82:N83 M94:N94 M97:N98 M87:N92" xr:uid="{494B7CDA-61CC-4B0D-BBDB-7572A180140E}">
      <formula1>0</formula1>
      <formula2>50</formula2>
    </dataValidation>
    <dataValidation type="decimal" allowBlank="1" showDropDown="1" showInputMessage="1" showErrorMessage="1" prompt="Enter a number between 0 and 100" sqref="L39 L41 L56 L64:L65 L67:L72 L61:L62 L7:L36 L77:L78 L80 L82:L83 L94 L97:L98 L87:L92" xr:uid="{1131743C-FE7D-44D3-9F5D-4E0F7109007D}">
      <formula1>0</formula1>
      <formula2>100</formula2>
    </dataValidation>
  </dataValidations>
  <hyperlinks>
    <hyperlink ref="F2" r:id="rId1" xr:uid="{B9AF7786-A61C-494F-A573-7D84D9C579DE}"/>
    <hyperlink ref="L2" r:id="rId2" xr:uid="{BB7CB432-37A5-472F-90B8-F565D814AB86}"/>
    <hyperlink ref="T2" r:id="rId3" xr:uid="{E9FF2ED0-4BD8-4176-9A84-55E80195E6BD}"/>
    <hyperlink ref="N2" r:id="rId4" xr:uid="{018DD3B0-E34A-4898-9B0D-F2A1F5DB246C}"/>
  </hyperlinks>
  <pageMargins left="0.25" right="0.25" top="0.75" bottom="0.75" header="0.3" footer="0.3"/>
  <pageSetup paperSize="3" scale="2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Scoring</vt:lpstr>
      <vt:lpstr>Candidate List</vt:lpstr>
      <vt:lpstr>Approved but not completed</vt:lpstr>
      <vt:lpstr>Completed</vt:lpstr>
      <vt:lpstr>SS4A Federal Grant </vt:lpstr>
      <vt:lpstr>Archived--over 3 years old</vt:lpstr>
      <vt:lpstr>'Approved but not completed'!Print_Area</vt:lpstr>
      <vt:lpstr>'Archived--over 3 years old'!Print_Area</vt:lpstr>
      <vt:lpstr>'Candidate List'!Print_Area</vt:lpstr>
      <vt:lpstr>Completed!Print_Area</vt:lpstr>
      <vt:lpstr>Scoring!Print_Area</vt:lpstr>
      <vt:lpstr>'SS4A Federal Grant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Mohr, Thomas</dc:creator>
  <cp:keywords/>
  <dc:description/>
  <cp:lastModifiedBy>Mohr, Thomas</cp:lastModifiedBy>
  <cp:revision/>
  <dcterms:created xsi:type="dcterms:W3CDTF">2024-04-04T19:20:07Z</dcterms:created>
  <dcterms:modified xsi:type="dcterms:W3CDTF">2026-06-17T18:40:13Z</dcterms:modified>
  <cp:category/>
  <cp:contentStatus/>
</cp:coreProperties>
</file>